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haderslevdk-my.sharepoint.com/personal/diloft_haderslev_dk/Documents/NYT Intranet - bilag/"/>
    </mc:Choice>
  </mc:AlternateContent>
  <xr:revisionPtr revIDLastSave="0" documentId="8_{959C7292-C895-47F9-A4C9-49796961A2D8}" xr6:coauthVersionLast="47" xr6:coauthVersionMax="47" xr10:uidLastSave="{00000000-0000-0000-0000-000000000000}"/>
  <bookViews>
    <workbookView xWindow="30612" yWindow="-108" windowWidth="30936" windowHeight="16776" xr2:uid="{7D7ED977-7929-454F-B050-AC30B9252810}"/>
  </bookViews>
  <sheets>
    <sheet name="Mor" sheetId="1" r:id="rId1"/>
    <sheet name="Far.medmor" sheetId="3" state="hidden" r:id="rId2"/>
    <sheet name="Ark1"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1" l="1"/>
  <c r="G11" i="1"/>
  <c r="E15" i="3"/>
  <c r="E44" i="3"/>
  <c r="E45" i="3" s="1"/>
  <c r="I39" i="3"/>
  <c r="H39" i="3"/>
  <c r="G39" i="3"/>
  <c r="I37" i="3"/>
  <c r="H37" i="3"/>
  <c r="G37" i="3"/>
  <c r="E35" i="3"/>
  <c r="F35" i="3" s="1"/>
  <c r="E42" i="3" s="1"/>
  <c r="E32" i="3"/>
  <c r="I30" i="3"/>
  <c r="G30" i="3"/>
  <c r="E30" i="3"/>
  <c r="I25" i="3"/>
  <c r="E25" i="3"/>
  <c r="I23" i="3"/>
  <c r="E23" i="3"/>
  <c r="F23" i="3" s="1"/>
  <c r="G21" i="3"/>
  <c r="E21" i="3"/>
  <c r="F21" i="3" s="1"/>
  <c r="I19" i="3"/>
  <c r="E19" i="3"/>
  <c r="E17" i="3"/>
  <c r="E13" i="3"/>
  <c r="G11" i="3"/>
  <c r="E11" i="3"/>
  <c r="G9" i="3"/>
  <c r="F11" i="3" s="1"/>
  <c r="I23" i="1"/>
  <c r="I25" i="1"/>
  <c r="G39" i="1"/>
  <c r="H39" i="1"/>
  <c r="I39" i="1"/>
  <c r="E25" i="1"/>
  <c r="E19" i="1"/>
  <c r="E21" i="1"/>
  <c r="E23" i="1"/>
  <c r="E32" i="1"/>
  <c r="I19" i="1"/>
  <c r="E13" i="1"/>
  <c r="I30" i="1"/>
  <c r="E30" i="1"/>
  <c r="E17" i="1"/>
  <c r="E15" i="1"/>
  <c r="E11" i="1"/>
  <c r="E46" i="3" l="1"/>
  <c r="E47" i="3" s="1"/>
  <c r="F13" i="3"/>
  <c r="F15" i="3" s="1"/>
  <c r="H15" i="3" s="1"/>
  <c r="H11" i="3"/>
  <c r="G13" i="3" s="1"/>
  <c r="E44" i="1"/>
  <c r="F11" i="1"/>
  <c r="H13" i="3" l="1"/>
  <c r="G15" i="3" s="1"/>
  <c r="E46" i="1"/>
  <c r="E45" i="1"/>
  <c r="E35" i="1"/>
  <c r="F35" i="1" s="1"/>
  <c r="E42" i="1" s="1"/>
  <c r="I37" i="1"/>
  <c r="H11" i="1"/>
  <c r="G13" i="1" s="1"/>
  <c r="G17" i="3" l="1"/>
  <c r="F17" i="3"/>
  <c r="F13" i="1"/>
  <c r="E47" i="1"/>
  <c r="F19" i="3" l="1"/>
  <c r="H17" i="3"/>
  <c r="G19" i="3"/>
  <c r="H13" i="1"/>
  <c r="G15" i="1" s="1"/>
  <c r="F15" i="1"/>
  <c r="G17" i="1" s="1"/>
  <c r="H9" i="3" l="1"/>
  <c r="H19" i="3"/>
  <c r="F25" i="3"/>
  <c r="H23" i="3" a="1"/>
  <c r="H23" i="3" s="1"/>
  <c r="H21" i="3"/>
  <c r="G25" i="3" a="1"/>
  <c r="G25" i="3" s="1"/>
  <c r="G23" i="3" a="1"/>
  <c r="G23" i="3" s="1"/>
  <c r="H15" i="1"/>
  <c r="F17" i="1"/>
  <c r="G19" i="1" s="1"/>
  <c r="F30" i="3" l="1"/>
  <c r="H30" i="3" s="1"/>
  <c r="H25" i="3"/>
  <c r="H17" i="1"/>
  <c r="F19" i="1"/>
  <c r="F25" i="1" l="1"/>
  <c r="H25" i="1" s="1"/>
  <c r="G21" i="1"/>
  <c r="F21" i="1"/>
  <c r="F23" i="1"/>
  <c r="H9" i="1"/>
  <c r="H19" i="1"/>
  <c r="F30" i="1" l="1"/>
  <c r="H30" i="1" s="1"/>
  <c r="G37" i="1" s="1"/>
  <c r="H37" i="1" s="1"/>
  <c r="G25" i="1" a="1"/>
  <c r="G25" i="1" s="1"/>
  <c r="G30" i="1"/>
  <c r="H23" i="1" a="1"/>
  <c r="H23" i="1" s="1"/>
  <c r="H21" i="1"/>
  <c r="G23" i="1" a="1"/>
  <c r="G2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Andreas Hartmann Nielsen</author>
  </authors>
  <commentList>
    <comment ref="A13" authorId="0" shapeId="0" xr:uid="{4360EA1E-77F3-4352-999B-7F1FA646E414}">
      <text>
        <r>
          <rPr>
            <sz val="9"/>
            <color indexed="81"/>
            <rFont val="Tahoma"/>
            <family val="2"/>
          </rPr>
          <t>Kan overdrages til faderen hvis moderen genoptager arbejde på fuldtid eller fortsætter på resterende barsel. De 8 uger skal afholdes inden for barnets første 10 ugers levetid</t>
        </r>
      </text>
    </comment>
    <comment ref="A17" authorId="0" shapeId="0" xr:uid="{20DF0541-8CEA-4259-B1D5-EBE09D65D048}">
      <text>
        <r>
          <rPr>
            <sz val="9"/>
            <color indexed="81"/>
            <rFont val="Tahoma"/>
            <family val="2"/>
          </rPr>
          <t>Kan overdrages eller udskydes</t>
        </r>
      </text>
    </comment>
    <comment ref="A19" authorId="0" shapeId="0" xr:uid="{A2FCF723-1C09-4862-A0AF-6B0E84F4DF1E}">
      <text>
        <r>
          <rPr>
            <sz val="9"/>
            <color indexed="81"/>
            <rFont val="Tahoma"/>
            <family val="2"/>
          </rPr>
          <t>Hvis far/medmor er studerende eller selvstændig, så kan der overdrages op til 22 uger til mor.
Hvis man er solomor, så kan man søge op til 22 uger ekstra.
(Der skal overdrages min 2 uger for at opnå 26 uger med løn)</t>
        </r>
      </text>
    </comment>
    <comment ref="D30" authorId="0" shapeId="0" xr:uid="{C62F3839-9941-4C5E-A6A6-1A1B6B8C087A}">
      <text>
        <r>
          <rPr>
            <sz val="9"/>
            <color indexed="81"/>
            <rFont val="Tahoma"/>
            <family val="2"/>
          </rPr>
          <t>1 dags ferie svarer til 0,15</t>
        </r>
      </text>
    </comment>
    <comment ref="A32" authorId="0" shapeId="0" xr:uid="{D902C988-83C9-4F5B-BA8C-B4C4EC612223}">
      <text>
        <r>
          <rPr>
            <sz val="9"/>
            <color indexed="81"/>
            <rFont val="Tahoma"/>
            <family val="2"/>
          </rPr>
          <t>Afholdes inden barnet fylder 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Andreas Hartmann Nielsen</author>
  </authors>
  <commentList>
    <comment ref="A17" authorId="0" shapeId="0" xr:uid="{191AF42D-B1FF-4B13-8E0C-CF75F159FA5A}">
      <text>
        <r>
          <rPr>
            <sz val="9"/>
            <color indexed="81"/>
            <rFont val="Tahoma"/>
            <family val="2"/>
          </rPr>
          <t>Kan overdrages eller udskydes</t>
        </r>
      </text>
    </comment>
    <comment ref="A19" authorId="0" shapeId="0" xr:uid="{786B41E7-8933-4EA7-AA52-6F90270CFDC9}">
      <text>
        <r>
          <rPr>
            <sz val="9"/>
            <color indexed="81"/>
            <rFont val="Tahoma"/>
            <family val="2"/>
          </rPr>
          <t>Hvis far/medmor er studerende eller selvstændig, så kan der overdrages op til 22 uger til mor.
Hvis man er solomor, så kan man søge op til 22 uger ekstra.
(Der skal overdrages min 2 uger for at opnå 26 uger med løn)</t>
        </r>
      </text>
    </comment>
    <comment ref="D30" authorId="0" shapeId="0" xr:uid="{D2B2275D-0C84-437A-9E1E-E6F3CA021B35}">
      <text>
        <r>
          <rPr>
            <sz val="9"/>
            <color indexed="81"/>
            <rFont val="Tahoma"/>
            <family val="2"/>
          </rPr>
          <t>1 dags ferie svarer til 0,15</t>
        </r>
      </text>
    </comment>
    <comment ref="A32" authorId="0" shapeId="0" xr:uid="{163BDD9A-A4BD-4B8C-880B-88B9339E34FB}">
      <text>
        <r>
          <rPr>
            <sz val="9"/>
            <color indexed="81"/>
            <rFont val="Tahoma"/>
            <family val="2"/>
          </rPr>
          <t>Afholdes inden barnet fylder 9</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<sst xmlns="http://schemas.openxmlformats.org/spreadsheetml/2006/main" count="103" uniqueCount="44">
  <si>
    <t>Stilling</t>
  </si>
  <si>
    <t>Arbejdssted</t>
  </si>
  <si>
    <t>Navn</t>
  </si>
  <si>
    <t>Adresse</t>
  </si>
  <si>
    <t>Postnr+by</t>
  </si>
  <si>
    <t>Tj.nummer</t>
  </si>
  <si>
    <t>Barnet er født</t>
  </si>
  <si>
    <t>Kommentar</t>
  </si>
  <si>
    <t>Perioder</t>
  </si>
  <si>
    <t>Dage</t>
  </si>
  <si>
    <t>Start</t>
  </si>
  <si>
    <t>Slut</t>
  </si>
  <si>
    <t>Orlov med løn</t>
  </si>
  <si>
    <t>Uger</t>
  </si>
  <si>
    <t>2 uger efter fødsel</t>
  </si>
  <si>
    <t>med løn</t>
  </si>
  <si>
    <t>8 ugers orlov ved fødsel</t>
  </si>
  <si>
    <t>9 ugers orlov (øremærket)</t>
  </si>
  <si>
    <t>5 ugers orlov</t>
  </si>
  <si>
    <t>Overdraget fra far/medmor med løn</t>
  </si>
  <si>
    <t>Ferie</t>
  </si>
  <si>
    <t>Tilbage på arbejde</t>
  </si>
  <si>
    <t>Overdraget fra far/medmor uden løn</t>
  </si>
  <si>
    <t>Overdraget til far/medmor</t>
  </si>
  <si>
    <t>Ferie (1 dag = 0,15)</t>
  </si>
  <si>
    <t>Antal barselsuger udskudt</t>
  </si>
  <si>
    <t>samlet resterende barsel</t>
  </si>
  <si>
    <t>Antal uger af den normale barselsperiode 
hvor arbejdet kan genoptages på deltid:</t>
  </si>
  <si>
    <t>Periode</t>
  </si>
  <si>
    <t>Ja</t>
  </si>
  <si>
    <t>Genoptagelse af arbejdet på deltid uden forlængelse af orloven</t>
  </si>
  <si>
    <t>Nej</t>
  </si>
  <si>
    <t>Ugentlig arbejdstid før barsel</t>
  </si>
  <si>
    <t>resterende ugers deltid</t>
  </si>
  <si>
    <t>Ugentlig arbejdstid ved delvis genoptagelse</t>
  </si>
  <si>
    <t>Forlængelse i antal uger</t>
  </si>
  <si>
    <t xml:space="preserve">Forlængelse antal dage i sidste uge </t>
  </si>
  <si>
    <t>Hele uger</t>
  </si>
  <si>
    <t>Dage i alt</t>
  </si>
  <si>
    <t xml:space="preserve"> </t>
  </si>
  <si>
    <t>Navn medarbejder</t>
  </si>
  <si>
    <t>Navn leder</t>
  </si>
  <si>
    <t xml:space="preserve">Forældreorlov </t>
  </si>
  <si>
    <t>Er mor kommunalt ansat?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</si>
</sst>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9"/>
      <color indexed="81"/>
      <name val="Tahoma"/>
      <family val="2"/>
    </font>
    <font>
      <b/>
      <sz val="11"/>
      <color theme="1"/>
      <name val="Calibri"/>
      <family val="2"/>
      <scheme val="minor"/>
    </font>
    <font>
      <b/>
      <i/>
      <sz val="11"/>
      <color theme="1"/>
      <name val="Calibri"/>
      <family val="2"/>
      <scheme val="minor"/>
    </font>
  </fonts>
  <fills count="4">
    <fill>
      <patternFill patternType="none"/>
    </fill>
    <fill>
      <patternFill patternType="gray125"/>
    </fill>
    <fill>
      <patternFill patternType="solid">
        <fgColor theme="8" tint="0.39997558519241921"/>
        <bgColor indexed="64"/>
      </patternFill>
    </fill>
    <fill>
      <patternFill patternType="solid">
        <fgColor theme="8" tint="0.59999389629810485"/>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93">
    <xf numFmtId="0" fontId="0" fillId="0" borderId="0" xfId="0"/>
    <xf numFmtId="0" fontId="0" fillId="0" borderId="2" xfId="0" applyBorder="1"/>
    <xf numFmtId="0" fontId="0" fillId="0" borderId="11" xfId="0" applyBorder="1"/>
    <xf numFmtId="0" fontId="0" fillId="0" borderId="6" xfId="0" applyBorder="1"/>
    <xf numFmtId="0" fontId="0" fillId="0" borderId="4" xfId="0" applyBorder="1"/>
    <xf numFmtId="0" fontId="0" fillId="0" borderId="5" xfId="0" applyBorder="1"/>
    <xf numFmtId="0" fontId="0" fillId="0" borderId="7" xfId="0" applyBorder="1"/>
    <xf numFmtId="14" fontId="0" fillId="0" borderId="0" xfId="0" applyNumberFormat="1"/>
    <xf numFmtId="14" fontId="0" fillId="0" borderId="5" xfId="0" applyNumberFormat="1" applyBorder="1"/>
    <xf numFmtId="2" fontId="0" fillId="0" borderId="0" xfId="0" applyNumberFormat="1"/>
    <xf numFmtId="0" fontId="0" fillId="2" borderId="0" xfId="0" applyFill="1"/>
    <xf numFmtId="0" fontId="0" fillId="2" borderId="7" xfId="0" applyFill="1" applyBorder="1"/>
    <xf numFmtId="0" fontId="0" fillId="2" borderId="5" xfId="0" applyFill="1" applyBorder="1"/>
    <xf numFmtId="0" fontId="0" fillId="2" borderId="9" xfId="0" applyFill="1" applyBorder="1"/>
    <xf numFmtId="0" fontId="2" fillId="2" borderId="9" xfId="0" applyFont="1" applyFill="1" applyBorder="1" applyAlignment="1">
      <alignment horizontal="center"/>
    </xf>
    <xf numFmtId="0" fontId="2" fillId="2" borderId="10" xfId="0" applyFont="1" applyFill="1" applyBorder="1" applyAlignment="1">
      <alignment horizontal="center"/>
    </xf>
    <xf numFmtId="14" fontId="0" fillId="2" borderId="0" xfId="0" applyNumberFormat="1" applyFill="1"/>
    <xf numFmtId="0" fontId="0" fillId="2" borderId="2" xfId="0" applyFill="1" applyBorder="1"/>
    <xf numFmtId="0" fontId="2" fillId="2" borderId="8" xfId="0" applyFont="1" applyFill="1" applyBorder="1" applyAlignment="1">
      <alignment horizontal="center"/>
    </xf>
    <xf numFmtId="14" fontId="0" fillId="2" borderId="2" xfId="0" applyNumberFormat="1" applyFill="1" applyBorder="1"/>
    <xf numFmtId="0" fontId="2" fillId="2" borderId="6" xfId="0" applyFont="1" applyFill="1" applyBorder="1" applyAlignment="1">
      <alignment horizontal="center"/>
    </xf>
    <xf numFmtId="14" fontId="0" fillId="3" borderId="11" xfId="0" quotePrefix="1" applyNumberFormat="1" applyFill="1" applyBorder="1"/>
    <xf numFmtId="0" fontId="0" fillId="2" borderId="11" xfId="0" applyFill="1" applyBorder="1" applyProtection="1">
      <protection locked="0"/>
    </xf>
    <xf numFmtId="0" fontId="2" fillId="2" borderId="9" xfId="0" applyFont="1" applyFill="1" applyBorder="1" applyAlignment="1" applyProtection="1">
      <alignment horizontal="center"/>
      <protection locked="0"/>
    </xf>
    <xf numFmtId="0" fontId="0" fillId="0" borderId="0" xfId="0" applyProtection="1">
      <protection locked="0"/>
    </xf>
    <xf numFmtId="14" fontId="0" fillId="0" borderId="0" xfId="0" applyNumberFormat="1" applyProtection="1">
      <protection locked="0"/>
    </xf>
    <xf numFmtId="0" fontId="0" fillId="2" borderId="6" xfId="0" applyFill="1" applyBorder="1" applyProtection="1">
      <protection locked="0"/>
    </xf>
    <xf numFmtId="0" fontId="0" fillId="3" borderId="11" xfId="0" applyFill="1" applyBorder="1" applyProtection="1">
      <protection locked="0"/>
    </xf>
    <xf numFmtId="0" fontId="0" fillId="3" borderId="6" xfId="0" applyFill="1" applyBorder="1" applyProtection="1">
      <protection locked="0"/>
    </xf>
    <xf numFmtId="0" fontId="0" fillId="2" borderId="11" xfId="0" applyFill="1" applyBorder="1"/>
    <xf numFmtId="14" fontId="0" fillId="2" borderId="11" xfId="0" applyNumberFormat="1" applyFill="1" applyBorder="1"/>
    <xf numFmtId="0" fontId="2" fillId="2" borderId="0" xfId="0" applyFont="1" applyFill="1"/>
    <xf numFmtId="0" fontId="0" fillId="2" borderId="6" xfId="0" applyFill="1" applyBorder="1"/>
    <xf numFmtId="0" fontId="0" fillId="2" borderId="7" xfId="0" applyFill="1" applyBorder="1" applyProtection="1">
      <protection locked="0"/>
    </xf>
    <xf numFmtId="0" fontId="0" fillId="2" borderId="3" xfId="0" applyFill="1" applyBorder="1" applyProtection="1">
      <protection locked="0"/>
    </xf>
    <xf numFmtId="0" fontId="0" fillId="2" borderId="4" xfId="0" applyFill="1" applyBorder="1" applyProtection="1">
      <protection locked="0"/>
    </xf>
    <xf numFmtId="0" fontId="2" fillId="2" borderId="11" xfId="0" applyFont="1" applyFill="1" applyBorder="1" applyAlignment="1">
      <alignment horizontal="center"/>
    </xf>
    <xf numFmtId="0" fontId="2" fillId="2" borderId="0" xfId="0" applyFont="1" applyFill="1" applyAlignment="1">
      <alignment horizontal="center"/>
    </xf>
    <xf numFmtId="14" fontId="2" fillId="2" borderId="11" xfId="0" applyNumberFormat="1" applyFont="1" applyFill="1" applyBorder="1"/>
    <xf numFmtId="14" fontId="2" fillId="2" borderId="0" xfId="0" applyNumberFormat="1" applyFont="1" applyFill="1"/>
    <xf numFmtId="0" fontId="3" fillId="2" borderId="0" xfId="0" applyFont="1" applyFill="1"/>
    <xf numFmtId="14" fontId="0" fillId="3" borderId="11" xfId="0" applyNumberFormat="1" applyFill="1" applyBorder="1"/>
    <xf numFmtId="14" fontId="0" fillId="3" borderId="0" xfId="0" applyNumberFormat="1" applyFill="1"/>
    <xf numFmtId="14" fontId="0" fillId="2" borderId="4" xfId="0" applyNumberFormat="1" applyFill="1" applyBorder="1"/>
    <xf numFmtId="14" fontId="0" fillId="2" borderId="5" xfId="0" applyNumberFormat="1" applyFill="1" applyBorder="1"/>
    <xf numFmtId="0" fontId="2" fillId="2" borderId="5" xfId="0" applyFont="1" applyFill="1" applyBorder="1"/>
    <xf numFmtId="14" fontId="0" fillId="2" borderId="1" xfId="0" applyNumberFormat="1" applyFill="1" applyBorder="1"/>
    <xf numFmtId="0" fontId="2" fillId="2" borderId="2" xfId="0" applyFont="1" applyFill="1" applyBorder="1"/>
    <xf numFmtId="0" fontId="0" fillId="2" borderId="3" xfId="0" applyFill="1" applyBorder="1"/>
    <xf numFmtId="0" fontId="0" fillId="2" borderId="4" xfId="0" applyFill="1" applyBorder="1"/>
    <xf numFmtId="0" fontId="2" fillId="3" borderId="9" xfId="0" applyFont="1" applyFill="1" applyBorder="1" applyAlignment="1" applyProtection="1">
      <alignment horizontal="center"/>
      <protection locked="0"/>
    </xf>
    <xf numFmtId="0" fontId="2" fillId="2" borderId="6" xfId="0" applyFont="1" applyFill="1" applyBorder="1" applyAlignment="1" applyProtection="1">
      <alignment horizontal="center"/>
      <protection locked="0"/>
    </xf>
    <xf numFmtId="0" fontId="2" fillId="3" borderId="6" xfId="0" applyFont="1" applyFill="1" applyBorder="1" applyAlignment="1" applyProtection="1">
      <alignment horizontal="center"/>
      <protection locked="0"/>
    </xf>
    <xf numFmtId="0" fontId="0" fillId="3" borderId="1" xfId="0" applyFill="1" applyBorder="1" applyProtection="1">
      <protection locked="0"/>
    </xf>
    <xf numFmtId="0" fontId="0" fillId="3" borderId="3" xfId="0" applyFill="1" applyBorder="1" applyProtection="1">
      <protection locked="0"/>
    </xf>
    <xf numFmtId="0" fontId="0" fillId="3" borderId="4" xfId="0" applyFill="1" applyBorder="1" applyProtection="1">
      <protection locked="0"/>
    </xf>
    <xf numFmtId="0" fontId="0" fillId="3" borderId="7" xfId="0" applyFill="1" applyBorder="1" applyProtection="1">
      <protection locked="0"/>
    </xf>
    <xf numFmtId="0" fontId="2" fillId="3" borderId="1" xfId="0" applyFont="1" applyFill="1" applyBorder="1" applyProtection="1">
      <protection locked="0"/>
    </xf>
    <xf numFmtId="0" fontId="2" fillId="3" borderId="2" xfId="0" applyFont="1" applyFill="1" applyBorder="1" applyProtection="1">
      <protection locked="0"/>
    </xf>
    <xf numFmtId="0" fontId="2" fillId="3" borderId="3" xfId="0" applyFont="1" applyFill="1" applyBorder="1" applyProtection="1">
      <protection locked="0"/>
    </xf>
    <xf numFmtId="0" fontId="2" fillId="3" borderId="11" xfId="0" applyFont="1" applyFill="1" applyBorder="1" applyProtection="1">
      <protection locked="0"/>
    </xf>
    <xf numFmtId="0" fontId="2" fillId="3" borderId="0" xfId="0" applyFont="1" applyFill="1" applyProtection="1">
      <protection locked="0"/>
    </xf>
    <xf numFmtId="0" fontId="2" fillId="3" borderId="6" xfId="0" applyFont="1" applyFill="1" applyBorder="1" applyProtection="1">
      <protection locked="0"/>
    </xf>
    <xf numFmtId="0" fontId="2" fillId="3" borderId="4" xfId="0" applyFont="1" applyFill="1" applyBorder="1" applyProtection="1">
      <protection locked="0"/>
    </xf>
    <xf numFmtId="0" fontId="2" fillId="3" borderId="5" xfId="0" applyFont="1" applyFill="1" applyBorder="1" applyProtection="1">
      <protection locked="0"/>
    </xf>
    <xf numFmtId="0" fontId="2" fillId="3" borderId="7" xfId="0" applyFont="1" applyFill="1" applyBorder="1" applyProtection="1">
      <protection locked="0"/>
    </xf>
    <xf numFmtId="0" fontId="2" fillId="2" borderId="14" xfId="0" applyFont="1" applyFill="1" applyBorder="1" applyProtection="1">
      <protection locked="0"/>
    </xf>
    <xf numFmtId="0" fontId="0" fillId="2" borderId="1" xfId="0" applyFill="1" applyBorder="1" applyProtection="1">
      <protection locked="0"/>
    </xf>
    <xf numFmtId="0" fontId="0" fillId="0" borderId="11" xfId="0" applyBorder="1" applyProtection="1">
      <protection locked="0"/>
    </xf>
    <xf numFmtId="0" fontId="0" fillId="0" borderId="6" xfId="0" applyBorder="1" applyProtection="1">
      <protection locked="0"/>
    </xf>
    <xf numFmtId="0" fontId="0" fillId="0" borderId="4" xfId="0" applyBorder="1" applyProtection="1">
      <protection locked="0"/>
    </xf>
    <xf numFmtId="0" fontId="0" fillId="0" borderId="5" xfId="0" applyBorder="1" applyProtection="1">
      <protection locked="0"/>
    </xf>
    <xf numFmtId="0" fontId="2" fillId="2" borderId="15" xfId="0" applyFont="1" applyFill="1" applyBorder="1" applyProtection="1">
      <protection locked="0"/>
    </xf>
    <xf numFmtId="14" fontId="2" fillId="2" borderId="12" xfId="0" applyNumberFormat="1" applyFont="1" applyFill="1" applyBorder="1" applyAlignment="1" applyProtection="1">
      <alignment horizontal="center"/>
      <protection locked="0"/>
    </xf>
    <xf numFmtId="0" fontId="0" fillId="2" borderId="12" xfId="0" applyFill="1" applyBorder="1" applyProtection="1">
      <protection locked="0"/>
    </xf>
    <xf numFmtId="0" fontId="0" fillId="2" borderId="13" xfId="0" applyFill="1" applyBorder="1" applyProtection="1">
      <protection locked="0"/>
    </xf>
    <xf numFmtId="0" fontId="0" fillId="2" borderId="0" xfId="0" applyFill="1" applyProtection="1">
      <protection locked="0"/>
    </xf>
    <xf numFmtId="0" fontId="0" fillId="2" borderId="15" xfId="0" applyFill="1" applyBorder="1" applyProtection="1">
      <protection locked="0"/>
    </xf>
    <xf numFmtId="0" fontId="0" fillId="2" borderId="1" xfId="0" applyFill="1" applyBorder="1"/>
    <xf numFmtId="0" fontId="0" fillId="2" borderId="11" xfId="0" applyFill="1" applyBorder="1" applyAlignment="1">
      <alignment horizontal="left"/>
    </xf>
    <xf numFmtId="0" fontId="0" fillId="2" borderId="11" xfId="0" applyFill="1" applyBorder="1" applyAlignment="1">
      <alignment horizontal="left" wrapText="1"/>
    </xf>
    <xf numFmtId="0" fontId="0" fillId="2" borderId="0" xfId="0" applyFill="1" applyAlignment="1">
      <alignment horizontal="left" wrapText="1"/>
    </xf>
    <xf numFmtId="0" fontId="0" fillId="2" borderId="11" xfId="0" applyFill="1" applyBorder="1" applyAlignment="1">
      <alignment horizontal="left" vertical="top" wrapText="1"/>
    </xf>
    <xf numFmtId="0" fontId="0" fillId="2" borderId="0" xfId="0" applyFill="1" applyAlignment="1">
      <alignment horizontal="left" vertical="top" wrapText="1"/>
    </xf>
    <xf numFmtId="0" fontId="0" fillId="3" borderId="14" xfId="0" applyFill="1" applyBorder="1" applyAlignment="1" applyProtection="1">
      <alignment horizontal="center"/>
      <protection locked="0"/>
    </xf>
    <xf numFmtId="0" fontId="0" fillId="3" borderId="14" xfId="0" quotePrefix="1" applyFill="1" applyBorder="1" applyAlignment="1" applyProtection="1">
      <alignment horizontal="center"/>
      <protection locked="0"/>
    </xf>
    <xf numFmtId="0" fontId="2" fillId="2" borderId="11" xfId="0" applyFont="1" applyFill="1" applyBorder="1" applyAlignment="1">
      <alignment horizontal="center"/>
    </xf>
    <xf numFmtId="0" fontId="2" fillId="2" borderId="0" xfId="0" applyFont="1" applyFill="1" applyAlignment="1">
      <alignment horizontal="center"/>
    </xf>
    <xf numFmtId="0" fontId="2" fillId="2" borderId="14" xfId="0" applyFont="1" applyFill="1" applyBorder="1" applyAlignment="1" applyProtection="1">
      <alignment horizontal="center"/>
      <protection locked="0"/>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2" borderId="11" xfId="0" applyFill="1" applyBorder="1" applyAlignment="1">
      <alignment horizontal="left"/>
    </xf>
    <xf numFmtId="0" fontId="0" fillId="2" borderId="0" xfId="0" applyFill="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04F0A-81F4-4BFF-8468-DD7BC5366537}">
  <dimension ref="A1:M52"/>
  <sheetViews>
    <sheetView tabSelected="1" zoomScale="85" zoomScaleNormal="85" workbookViewId="0">
      <pane ySplit="1" topLeftCell="A2" activePane="bottomLeft" state="frozen"/>
      <selection pane="bottomLeft" activeCell="C6" sqref="C6"/>
    </sheetView>
  </sheetViews>
  <sheetFormatPr defaultColWidth="15.44140625" defaultRowHeight="14.4" x14ac:dyDescent="0.3"/>
  <cols>
    <col min="3" max="3" width="24.44140625" customWidth="1"/>
    <col min="4" max="4" width="20.6640625" bestFit="1" customWidth="1"/>
    <col min="5" max="6" width="15.44140625" hidden="1" customWidth="1"/>
  </cols>
  <sheetData>
    <row r="1" spans="1:12" x14ac:dyDescent="0.3">
      <c r="A1" s="66" t="s">
        <v>0</v>
      </c>
      <c r="B1" s="84" t="s">
        <v>39</v>
      </c>
      <c r="C1" s="84"/>
      <c r="D1" s="84"/>
      <c r="E1" s="24"/>
      <c r="F1" s="24"/>
      <c r="G1" s="66" t="s">
        <v>1</v>
      </c>
      <c r="H1" s="84" t="s">
        <v>39</v>
      </c>
      <c r="I1" s="84"/>
      <c r="J1" s="84"/>
      <c r="K1" s="67"/>
      <c r="L1" s="34"/>
    </row>
    <row r="2" spans="1:12" x14ac:dyDescent="0.3">
      <c r="A2" s="66" t="s">
        <v>2</v>
      </c>
      <c r="B2" s="84" t="s">
        <v>39</v>
      </c>
      <c r="C2" s="84"/>
      <c r="D2" s="84"/>
      <c r="E2" s="24"/>
      <c r="F2" s="24"/>
      <c r="G2" s="66" t="s">
        <v>3</v>
      </c>
      <c r="H2" s="84" t="s">
        <v>39</v>
      </c>
      <c r="I2" s="84"/>
      <c r="J2" s="84"/>
      <c r="K2" s="22"/>
      <c r="L2" s="26"/>
    </row>
    <row r="3" spans="1:12" x14ac:dyDescent="0.3">
      <c r="A3" s="66" t="s">
        <v>4</v>
      </c>
      <c r="B3" s="84" t="s">
        <v>39</v>
      </c>
      <c r="C3" s="84"/>
      <c r="D3" s="84"/>
      <c r="E3" s="24"/>
      <c r="F3" s="24"/>
      <c r="G3" s="66" t="s">
        <v>5</v>
      </c>
      <c r="H3" s="85" t="s">
        <v>39</v>
      </c>
      <c r="I3" s="84"/>
      <c r="J3" s="84"/>
      <c r="K3" s="35"/>
      <c r="L3" s="33"/>
    </row>
    <row r="4" spans="1:12" hidden="1" x14ac:dyDescent="0.3">
      <c r="A4" s="68"/>
      <c r="B4" s="24"/>
      <c r="C4" s="24"/>
      <c r="D4" s="69"/>
      <c r="E4" s="24"/>
      <c r="F4" s="24"/>
      <c r="G4" s="24"/>
      <c r="H4" s="24"/>
      <c r="I4" s="24"/>
      <c r="J4" s="24"/>
      <c r="K4" s="24"/>
      <c r="L4" s="24"/>
    </row>
    <row r="5" spans="1:12" hidden="1" x14ac:dyDescent="0.3">
      <c r="A5" s="70"/>
      <c r="B5" s="71"/>
      <c r="C5" s="71"/>
      <c r="D5" s="69"/>
      <c r="E5" s="24"/>
      <c r="F5" s="24"/>
      <c r="G5" s="24"/>
      <c r="H5" s="24"/>
      <c r="I5" s="24"/>
      <c r="J5" s="24"/>
      <c r="K5" s="24"/>
      <c r="L5" s="24"/>
    </row>
    <row r="6" spans="1:12" x14ac:dyDescent="0.3">
      <c r="A6" s="72" t="s">
        <v>6</v>
      </c>
      <c r="B6" s="73">
        <v>40179</v>
      </c>
      <c r="C6" s="74" t="s">
        <v>39</v>
      </c>
      <c r="D6" s="75"/>
      <c r="E6" s="76"/>
      <c r="F6" s="76"/>
      <c r="G6" s="77"/>
      <c r="H6" s="74"/>
      <c r="I6" s="74"/>
      <c r="J6" s="75"/>
      <c r="K6" s="88" t="s">
        <v>7</v>
      </c>
      <c r="L6" s="88"/>
    </row>
    <row r="7" spans="1:12" x14ac:dyDescent="0.3">
      <c r="A7" s="78"/>
      <c r="B7" s="17"/>
      <c r="C7" s="17"/>
      <c r="D7" s="13"/>
      <c r="E7" s="1"/>
      <c r="F7" s="1"/>
      <c r="G7" s="89" t="s">
        <v>8</v>
      </c>
      <c r="H7" s="90"/>
      <c r="I7" s="10"/>
      <c r="J7" s="32"/>
      <c r="K7" s="53"/>
      <c r="L7" s="54"/>
    </row>
    <row r="8" spans="1:12" x14ac:dyDescent="0.3">
      <c r="A8" s="29"/>
      <c r="B8" s="10"/>
      <c r="C8" s="10"/>
      <c r="D8" s="13"/>
      <c r="E8" t="s">
        <v>9</v>
      </c>
      <c r="G8" s="36" t="s">
        <v>10</v>
      </c>
      <c r="H8" s="37" t="s">
        <v>11</v>
      </c>
      <c r="I8" s="10"/>
      <c r="J8" s="32"/>
      <c r="K8" s="27"/>
      <c r="L8" s="28"/>
    </row>
    <row r="9" spans="1:12" x14ac:dyDescent="0.3">
      <c r="A9" s="29"/>
      <c r="B9" s="10"/>
      <c r="C9" s="10"/>
      <c r="D9" s="13"/>
      <c r="G9" s="38">
        <f>+B6+1</f>
        <v>40180</v>
      </c>
      <c r="H9" s="39">
        <f>+F19</f>
        <v>40361</v>
      </c>
      <c r="I9" s="40" t="s">
        <v>12</v>
      </c>
      <c r="J9" s="32"/>
      <c r="K9" s="27"/>
      <c r="L9" s="28"/>
    </row>
    <row r="10" spans="1:12" x14ac:dyDescent="0.3">
      <c r="A10" s="29"/>
      <c r="B10" s="10"/>
      <c r="C10" s="10"/>
      <c r="D10" s="14" t="s">
        <v>13</v>
      </c>
      <c r="G10" s="30"/>
      <c r="H10" s="16"/>
      <c r="I10" s="31"/>
      <c r="J10" s="32"/>
      <c r="K10" s="27"/>
      <c r="L10" s="28"/>
    </row>
    <row r="11" spans="1:12" x14ac:dyDescent="0.3">
      <c r="A11" s="91" t="s">
        <v>14</v>
      </c>
      <c r="B11" s="92"/>
      <c r="C11" s="10"/>
      <c r="D11" s="50">
        <v>2</v>
      </c>
      <c r="E11">
        <f>+D11*7</f>
        <v>14</v>
      </c>
      <c r="F11" s="7">
        <f>+G9+E11-1</f>
        <v>40193</v>
      </c>
      <c r="G11" s="41">
        <f>+B6+1</f>
        <v>40180</v>
      </c>
      <c r="H11" s="42">
        <f>+F11</f>
        <v>40193</v>
      </c>
      <c r="I11" s="40" t="s">
        <v>15</v>
      </c>
      <c r="J11" s="32"/>
      <c r="K11" s="27"/>
      <c r="L11" s="28"/>
    </row>
    <row r="12" spans="1:12" x14ac:dyDescent="0.3">
      <c r="A12" s="29"/>
      <c r="B12" s="10"/>
      <c r="C12" s="10"/>
      <c r="D12" s="23"/>
      <c r="E12" s="24"/>
      <c r="F12" s="25"/>
      <c r="G12" s="30"/>
      <c r="H12" s="16"/>
      <c r="I12" s="31"/>
      <c r="J12" s="32"/>
      <c r="K12" s="27"/>
      <c r="L12" s="28"/>
    </row>
    <row r="13" spans="1:12" x14ac:dyDescent="0.3">
      <c r="A13" s="91" t="s">
        <v>16</v>
      </c>
      <c r="B13" s="92"/>
      <c r="C13" s="10"/>
      <c r="D13" s="50">
        <v>8</v>
      </c>
      <c r="E13">
        <f>D13*7</f>
        <v>56</v>
      </c>
      <c r="F13" s="7">
        <f>IF(D13&gt;0, F11+E13,H11)</f>
        <v>40249</v>
      </c>
      <c r="G13" s="41">
        <f>IF(D13&gt;0,H11+1," ")</f>
        <v>40194</v>
      </c>
      <c r="H13" s="42">
        <f>+F13</f>
        <v>40249</v>
      </c>
      <c r="I13" s="40" t="s">
        <v>15</v>
      </c>
      <c r="J13" s="32"/>
      <c r="K13" s="27"/>
      <c r="L13" s="28"/>
    </row>
    <row r="14" spans="1:12" x14ac:dyDescent="0.3">
      <c r="A14" s="29"/>
      <c r="B14" s="10"/>
      <c r="C14" s="10"/>
      <c r="D14" s="14"/>
      <c r="F14" s="7"/>
      <c r="G14" s="30"/>
      <c r="H14" s="16"/>
      <c r="I14" s="31"/>
      <c r="J14" s="32"/>
      <c r="K14" s="27"/>
      <c r="L14" s="28"/>
    </row>
    <row r="15" spans="1:12" x14ac:dyDescent="0.3">
      <c r="A15" s="91" t="s">
        <v>17</v>
      </c>
      <c r="B15" s="92"/>
      <c r="C15" s="10"/>
      <c r="D15" s="50">
        <v>9</v>
      </c>
      <c r="E15">
        <f>+D15*7</f>
        <v>63</v>
      </c>
      <c r="F15" s="7">
        <f>F13+E15</f>
        <v>40312</v>
      </c>
      <c r="G15" s="41">
        <f>IF(D15&gt;0,H13+1," ")</f>
        <v>40250</v>
      </c>
      <c r="H15" s="42">
        <f>+IF(F15&gt;F13,F15," ")</f>
        <v>40312</v>
      </c>
      <c r="I15" s="40" t="s">
        <v>15</v>
      </c>
      <c r="J15" s="32"/>
      <c r="K15" s="27"/>
      <c r="L15" s="28"/>
    </row>
    <row r="16" spans="1:12" x14ac:dyDescent="0.3">
      <c r="A16" s="29"/>
      <c r="B16" s="10"/>
      <c r="C16" s="10"/>
      <c r="D16" s="14"/>
      <c r="F16" s="7"/>
      <c r="G16" s="30"/>
      <c r="H16" s="16"/>
      <c r="I16" s="31"/>
      <c r="J16" s="32"/>
      <c r="K16" s="27"/>
      <c r="L16" s="28"/>
    </row>
    <row r="17" spans="1:13" x14ac:dyDescent="0.3">
      <c r="A17" s="79" t="s">
        <v>18</v>
      </c>
      <c r="B17" s="10"/>
      <c r="C17" s="10"/>
      <c r="D17" s="50">
        <v>5</v>
      </c>
      <c r="E17">
        <f>+D17*7</f>
        <v>35</v>
      </c>
      <c r="F17" s="7">
        <f>F15+E17</f>
        <v>40347</v>
      </c>
      <c r="G17" s="41">
        <f>IF(D17&gt;0,F15+1," ")</f>
        <v>40313</v>
      </c>
      <c r="H17" s="42">
        <f>+IF(F17&gt;F15,F17," ")</f>
        <v>40347</v>
      </c>
      <c r="I17" s="40" t="s">
        <v>15</v>
      </c>
      <c r="J17" s="32"/>
      <c r="K17" s="27"/>
      <c r="L17" s="28"/>
    </row>
    <row r="18" spans="1:13" x14ac:dyDescent="0.3">
      <c r="A18" s="29"/>
      <c r="B18" s="10"/>
      <c r="C18" s="10"/>
      <c r="D18" s="14"/>
      <c r="F18" s="7"/>
      <c r="G18" s="30"/>
      <c r="H18" s="16"/>
      <c r="I18" s="31"/>
      <c r="J18" s="32"/>
      <c r="K18" s="27"/>
      <c r="L18" s="28"/>
    </row>
    <row r="19" spans="1:13" x14ac:dyDescent="0.3">
      <c r="A19" s="29" t="s">
        <v>19</v>
      </c>
      <c r="B19" s="10"/>
      <c r="C19" s="10"/>
      <c r="D19" s="50">
        <v>2</v>
      </c>
      <c r="E19">
        <f>D19*7</f>
        <v>14</v>
      </c>
      <c r="F19" s="7">
        <f>F17+E19</f>
        <v>40361</v>
      </c>
      <c r="G19" s="41">
        <f>IF(D19&gt;0,F17+1," ")</f>
        <v>40348</v>
      </c>
      <c r="H19" s="42">
        <f>+IF(F19&gt;F17,F19," ")</f>
        <v>40361</v>
      </c>
      <c r="I19" s="40" t="str">
        <f xml:space="preserve"> +IF(D19&gt;0, "med løn"," ")</f>
        <v>med løn</v>
      </c>
      <c r="J19" s="32"/>
      <c r="K19" s="27"/>
      <c r="L19" s="28"/>
    </row>
    <row r="20" spans="1:13" x14ac:dyDescent="0.3">
      <c r="A20" s="29"/>
      <c r="B20" s="10"/>
      <c r="C20" s="10"/>
      <c r="D20" s="14"/>
      <c r="F20" s="7"/>
      <c r="G20" s="30"/>
      <c r="H20" s="16"/>
      <c r="I20" s="40"/>
      <c r="J20" s="32"/>
      <c r="K20" s="27"/>
      <c r="L20" s="28"/>
    </row>
    <row r="21" spans="1:13" x14ac:dyDescent="0.3">
      <c r="A21" s="29" t="s">
        <v>20</v>
      </c>
      <c r="B21" s="10"/>
      <c r="C21" s="10"/>
      <c r="D21" s="50">
        <v>0</v>
      </c>
      <c r="E21">
        <f>D21*7</f>
        <v>0</v>
      </c>
      <c r="F21" s="7" t="str">
        <f>IF(E21=0,"",F19+E21)</f>
        <v/>
      </c>
      <c r="G21" s="41" t="str">
        <f>IF(D21&gt;0,F19+1," ")</f>
        <v xml:space="preserve"> </v>
      </c>
      <c r="H21" s="42" t="str">
        <f>+IF(F21&gt;F19,F21," ")</f>
        <v/>
      </c>
      <c r="I21" s="40" t="s">
        <v>20</v>
      </c>
      <c r="J21" s="32"/>
      <c r="K21" s="27"/>
      <c r="L21" s="28"/>
      <c r="M21" s="21"/>
    </row>
    <row r="22" spans="1:13" x14ac:dyDescent="0.3">
      <c r="A22" s="29"/>
      <c r="B22" s="10"/>
      <c r="C22" s="10"/>
      <c r="D22" s="23"/>
      <c r="E22" s="24"/>
      <c r="F22" s="25"/>
      <c r="G22" s="30"/>
      <c r="H22" s="16"/>
      <c r="I22" s="40"/>
      <c r="J22" s="32"/>
      <c r="K22" s="27"/>
      <c r="L22" s="28"/>
    </row>
    <row r="23" spans="1:13" x14ac:dyDescent="0.3">
      <c r="A23" s="29" t="s">
        <v>21</v>
      </c>
      <c r="B23" s="10"/>
      <c r="C23" s="10"/>
      <c r="D23" s="50">
        <v>0</v>
      </c>
      <c r="E23">
        <f>D23*7</f>
        <v>0</v>
      </c>
      <c r="F23" s="7" t="str">
        <f>IF(E23=0,"",$F$19+E23+E21)</f>
        <v/>
      </c>
      <c r="G23" s="41" t="str" cm="1">
        <f t="array" ref="G23">_xlfn.IFS(AND(E21=0,E23&gt;0),F19+1,E23=0," ",AND(E21&gt;0,E23&gt;0),F21+1)</f>
        <v xml:space="preserve"> </v>
      </c>
      <c r="H23" s="42" t="str" cm="1">
        <f t="array" ref="H23">+_xlfn.IFS(AND(F21="",F19&gt;0),F23,F23&gt;F21,F23,F21&gt;F23,"")</f>
        <v/>
      </c>
      <c r="I23" s="40" t="str">
        <f xml:space="preserve"> +IF(D23&gt;0, "tilbage på arbejde"," ")</f>
        <v xml:space="preserve"> </v>
      </c>
      <c r="J23" s="32"/>
      <c r="K23" s="27"/>
      <c r="L23" s="28"/>
    </row>
    <row r="24" spans="1:13" x14ac:dyDescent="0.3">
      <c r="A24" s="29"/>
      <c r="B24" s="10"/>
      <c r="C24" s="10"/>
      <c r="D24" s="14"/>
      <c r="F24" s="7"/>
      <c r="G24" s="30"/>
      <c r="H24" s="16"/>
      <c r="I24" s="40"/>
      <c r="J24" s="32"/>
      <c r="K24" s="27"/>
      <c r="L24" s="28"/>
    </row>
    <row r="25" spans="1:13" x14ac:dyDescent="0.3">
      <c r="A25" s="29" t="s">
        <v>22</v>
      </c>
      <c r="B25" s="10"/>
      <c r="C25" s="10"/>
      <c r="D25" s="50">
        <v>8</v>
      </c>
      <c r="E25">
        <f>D25*7</f>
        <v>56</v>
      </c>
      <c r="F25" s="7">
        <f>IF(E25=0,"",$F$19+E25+E23+E21)</f>
        <v>40417</v>
      </c>
      <c r="G25" s="21" cm="1">
        <f t="array" ref="G25">_xlfn.IFS(D23&gt;0,F23+1,D21&gt;0,F21+1,D19&gt;0,F19+1)</f>
        <v>40362</v>
      </c>
      <c r="H25" s="42">
        <f>+IF(F25&gt;F19,F25," ")</f>
        <v>40417</v>
      </c>
      <c r="I25" s="40" t="str">
        <f xml:space="preserve"> +IF(D25&gt;0,"orlov uden løn"," ")</f>
        <v>orlov uden løn</v>
      </c>
      <c r="J25" s="32"/>
      <c r="K25" s="27"/>
      <c r="L25" s="28"/>
    </row>
    <row r="26" spans="1:13" x14ac:dyDescent="0.3">
      <c r="A26" s="29"/>
      <c r="B26" s="10"/>
      <c r="C26" s="10"/>
      <c r="D26" s="14"/>
      <c r="F26" s="7"/>
      <c r="G26" s="30"/>
      <c r="H26" s="16"/>
      <c r="I26" s="31"/>
      <c r="J26" s="32"/>
      <c r="K26" s="27"/>
      <c r="L26" s="28"/>
    </row>
    <row r="27" spans="1:13" ht="15.75" customHeight="1" x14ac:dyDescent="0.3">
      <c r="A27" s="29" t="s">
        <v>23</v>
      </c>
      <c r="B27" s="10"/>
      <c r="C27" s="10"/>
      <c r="D27" s="50"/>
      <c r="F27" s="7"/>
      <c r="G27" s="30"/>
      <c r="H27" s="16"/>
      <c r="I27" s="31"/>
      <c r="J27" s="32"/>
      <c r="K27" s="27"/>
      <c r="L27" s="28"/>
    </row>
    <row r="28" spans="1:13" x14ac:dyDescent="0.3">
      <c r="A28" s="49"/>
      <c r="B28" s="12"/>
      <c r="C28" s="12"/>
      <c r="D28" s="15"/>
      <c r="E28" s="5"/>
      <c r="F28" s="8"/>
      <c r="G28" s="43"/>
      <c r="H28" s="44"/>
      <c r="I28" s="45"/>
      <c r="J28" s="11"/>
      <c r="K28" s="27"/>
      <c r="L28" s="28"/>
    </row>
    <row r="29" spans="1:13" x14ac:dyDescent="0.3">
      <c r="A29" s="78"/>
      <c r="B29" s="17"/>
      <c r="C29" s="17"/>
      <c r="D29" s="18"/>
      <c r="E29" s="17"/>
      <c r="F29" s="19"/>
      <c r="G29" s="46"/>
      <c r="H29" s="19"/>
      <c r="I29" s="47"/>
      <c r="J29" s="48"/>
      <c r="K29" s="27"/>
      <c r="L29" s="28"/>
    </row>
    <row r="30" spans="1:13" x14ac:dyDescent="0.3">
      <c r="A30" s="29" t="s">
        <v>24</v>
      </c>
      <c r="B30" s="10"/>
      <c r="C30" s="10"/>
      <c r="D30" s="50">
        <v>0</v>
      </c>
      <c r="E30">
        <f>+D30*7</f>
        <v>0</v>
      </c>
      <c r="F30" s="7">
        <f>F25+E30</f>
        <v>40417</v>
      </c>
      <c r="G30" s="41" t="str">
        <f>IF(D30&gt;0,F25+1," ")</f>
        <v xml:space="preserve"> </v>
      </c>
      <c r="H30" s="42" t="str">
        <f>+IF(F30&gt;F25,F30," ")</f>
        <v xml:space="preserve"> </v>
      </c>
      <c r="I30" s="31" t="str">
        <f xml:space="preserve"> +IF(D30&gt;0, "Ferie"," ")</f>
        <v xml:space="preserve"> </v>
      </c>
      <c r="J30" s="32"/>
      <c r="K30" s="27"/>
      <c r="L30" s="28"/>
    </row>
    <row r="31" spans="1:13" x14ac:dyDescent="0.3">
      <c r="A31" s="29"/>
      <c r="B31" s="10"/>
      <c r="C31" s="10"/>
      <c r="D31" s="14"/>
      <c r="E31" s="10"/>
      <c r="F31" s="16"/>
      <c r="G31" s="30"/>
      <c r="H31" s="16"/>
      <c r="I31" s="31"/>
      <c r="J31" s="32"/>
      <c r="K31" s="27"/>
      <c r="L31" s="28"/>
    </row>
    <row r="32" spans="1:13" x14ac:dyDescent="0.3">
      <c r="A32" s="29" t="s">
        <v>25</v>
      </c>
      <c r="B32" s="10"/>
      <c r="C32" s="10"/>
      <c r="D32" s="50"/>
      <c r="E32">
        <f>+D32*7</f>
        <v>0</v>
      </c>
      <c r="F32" s="7"/>
      <c r="G32" s="30"/>
      <c r="H32" s="16"/>
      <c r="I32" s="31"/>
      <c r="J32" s="32"/>
      <c r="K32" s="27"/>
      <c r="L32" s="28"/>
    </row>
    <row r="33" spans="1:12" x14ac:dyDescent="0.3">
      <c r="A33" s="49"/>
      <c r="B33" s="12"/>
      <c r="C33" s="12"/>
      <c r="D33" s="15"/>
      <c r="E33" s="12"/>
      <c r="F33" s="12"/>
      <c r="G33" s="43"/>
      <c r="H33" s="44"/>
      <c r="I33" s="45"/>
      <c r="J33" s="11"/>
      <c r="K33" s="27"/>
      <c r="L33" s="28"/>
    </row>
    <row r="34" spans="1:12" x14ac:dyDescent="0.3">
      <c r="A34" s="29"/>
      <c r="B34" s="10"/>
      <c r="C34" s="10"/>
      <c r="D34" s="51"/>
      <c r="E34" s="10"/>
      <c r="F34" s="10" t="s">
        <v>26</v>
      </c>
      <c r="G34" s="30"/>
      <c r="H34" s="16"/>
      <c r="I34" s="31"/>
      <c r="J34" s="32"/>
      <c r="K34" s="27"/>
      <c r="L34" s="28"/>
    </row>
    <row r="35" spans="1:12" ht="35.25" customHeight="1" x14ac:dyDescent="0.3">
      <c r="A35" s="82" t="s">
        <v>27</v>
      </c>
      <c r="B35" s="83"/>
      <c r="C35" s="83"/>
      <c r="D35" s="52"/>
      <c r="E35">
        <f>D35*7</f>
        <v>0</v>
      </c>
      <c r="F35">
        <f>E35*(37/7)</f>
        <v>0</v>
      </c>
      <c r="G35" s="86" t="s">
        <v>28</v>
      </c>
      <c r="H35" s="87"/>
      <c r="I35" s="31"/>
      <c r="J35" s="32"/>
      <c r="K35" s="27"/>
      <c r="L35" s="28"/>
    </row>
    <row r="36" spans="1:12" x14ac:dyDescent="0.3">
      <c r="A36" s="29"/>
      <c r="B36" s="10"/>
      <c r="C36" s="10"/>
      <c r="D36" s="20"/>
      <c r="E36" t="s">
        <v>29</v>
      </c>
      <c r="G36" s="36" t="s">
        <v>10</v>
      </c>
      <c r="H36" s="37" t="s">
        <v>11</v>
      </c>
      <c r="I36" s="31"/>
      <c r="J36" s="32"/>
      <c r="K36" s="27"/>
      <c r="L36" s="28"/>
    </row>
    <row r="37" spans="1:12" ht="30.75" customHeight="1" x14ac:dyDescent="0.3">
      <c r="A37" s="80" t="s">
        <v>30</v>
      </c>
      <c r="B37" s="81"/>
      <c r="C37" s="81"/>
      <c r="D37" s="52"/>
      <c r="E37" t="s">
        <v>31</v>
      </c>
      <c r="G37" s="41" t="str">
        <f>IF(D37= "JA",IF(D40&gt;D42,IF(D35&gt;0, MAX(H9:H30)+1," ")," ")," ")</f>
        <v xml:space="preserve"> </v>
      </c>
      <c r="H37" s="42" t="str">
        <f>IF( D37="Ja",IF(D40&gt;D42,IF(D35 &gt; 0,G37+(E42*7)-1," ")," ")," ")</f>
        <v xml:space="preserve"> </v>
      </c>
      <c r="I37" s="31" t="str">
        <f xml:space="preserve"> +IF(D37="Ja",IF(D40&gt;D42,IF(D35&gt;0, "Orlov med nedsat tid"," "), " ")," ")</f>
        <v xml:space="preserve"> </v>
      </c>
      <c r="J37" s="32"/>
      <c r="K37" s="27"/>
      <c r="L37" s="28"/>
    </row>
    <row r="38" spans="1:12" x14ac:dyDescent="0.3">
      <c r="A38" s="29"/>
      <c r="B38" s="10"/>
      <c r="C38" s="10"/>
      <c r="D38" s="20"/>
      <c r="E38" s="10"/>
      <c r="F38" s="10"/>
      <c r="G38" s="29"/>
      <c r="H38" s="10"/>
      <c r="I38" s="10"/>
      <c r="J38" s="32"/>
      <c r="K38" s="27"/>
      <c r="L38" s="28"/>
    </row>
    <row r="39" spans="1:12" x14ac:dyDescent="0.3">
      <c r="A39" s="29"/>
      <c r="B39" s="10"/>
      <c r="C39" s="10"/>
      <c r="D39" s="20"/>
      <c r="E39" s="10"/>
      <c r="F39" s="10"/>
      <c r="G39" s="29" t="str">
        <f>IF(D39="ja",IF(D40&gt;D42,IF(D35&gt;0, MAX(H9:H30)+1," ")," ")," ")</f>
        <v xml:space="preserve"> </v>
      </c>
      <c r="H39" s="10" t="str">
        <f>IF(D39="Ja",IF(D40&gt;D42,IF(D35&gt;0,G39+E47-1," ")," ")," ")</f>
        <v xml:space="preserve"> </v>
      </c>
      <c r="I39" s="10" t="str">
        <f xml:space="preserve"> +IF(D39="Ja",IF(D40&gt;D42,IF(D35&gt;0, "Forlænget orlov med nedsat tid"," "), " ")," ")</f>
        <v xml:space="preserve"> </v>
      </c>
      <c r="J39" s="32"/>
      <c r="K39" s="27"/>
      <c r="L39" s="28"/>
    </row>
    <row r="40" spans="1:12" x14ac:dyDescent="0.3">
      <c r="A40" s="29" t="s">
        <v>32</v>
      </c>
      <c r="B40" s="10"/>
      <c r="C40" s="10"/>
      <c r="D40" s="52"/>
      <c r="G40" s="29"/>
      <c r="H40" s="10"/>
      <c r="I40" s="10"/>
      <c r="J40" s="32"/>
      <c r="K40" s="27"/>
      <c r="L40" s="28"/>
    </row>
    <row r="41" spans="1:12" x14ac:dyDescent="0.3">
      <c r="A41" s="29"/>
      <c r="B41" s="10"/>
      <c r="C41" s="10"/>
      <c r="D41" s="20"/>
      <c r="E41" s="10" t="s">
        <v>33</v>
      </c>
      <c r="F41" s="10"/>
      <c r="G41" s="29"/>
      <c r="H41" s="10"/>
      <c r="I41" s="10"/>
      <c r="J41" s="32"/>
      <c r="K41" s="27"/>
      <c r="L41" s="28"/>
    </row>
    <row r="42" spans="1:12" x14ac:dyDescent="0.3">
      <c r="A42" s="29" t="s">
        <v>34</v>
      </c>
      <c r="B42" s="10"/>
      <c r="C42" s="10"/>
      <c r="D42" s="52"/>
      <c r="E42" s="9" t="e">
        <f>F35/(D40-D42)</f>
        <v>#DIV/0!</v>
      </c>
      <c r="G42" s="29"/>
      <c r="H42" s="10"/>
      <c r="I42" s="10"/>
      <c r="J42" s="32"/>
      <c r="K42" s="27"/>
      <c r="L42" s="28"/>
    </row>
    <row r="43" spans="1:12" x14ac:dyDescent="0.3">
      <c r="A43" s="49"/>
      <c r="B43" s="12"/>
      <c r="C43" s="12"/>
      <c r="D43" s="11"/>
      <c r="E43" s="12"/>
      <c r="F43" s="12"/>
      <c r="G43" s="49"/>
      <c r="H43" s="12"/>
      <c r="I43" s="12"/>
      <c r="J43" s="11"/>
      <c r="K43" s="55"/>
      <c r="L43" s="56"/>
    </row>
    <row r="44" spans="1:12" hidden="1" x14ac:dyDescent="0.3">
      <c r="A44" s="2"/>
      <c r="B44" t="s">
        <v>35</v>
      </c>
      <c r="D44" s="3"/>
      <c r="E44">
        <f>+IF((D40-D42)&gt;0, (D42*D35)/(D40-D42),-D35)</f>
        <v>0</v>
      </c>
      <c r="G44" s="2"/>
      <c r="J44" s="3"/>
    </row>
    <row r="45" spans="1:12" hidden="1" x14ac:dyDescent="0.3">
      <c r="A45" s="2"/>
      <c r="B45" t="s">
        <v>36</v>
      </c>
      <c r="D45" s="3"/>
      <c r="E45">
        <f>+IF(E44&gt; 0,ROUND((E44-FLOOR(E44,1))/0.15,0),0)</f>
        <v>0</v>
      </c>
      <c r="G45" s="2"/>
      <c r="J45" s="3"/>
    </row>
    <row r="46" spans="1:12" hidden="1" x14ac:dyDescent="0.3">
      <c r="A46" s="2"/>
      <c r="B46" t="s">
        <v>37</v>
      </c>
      <c r="D46" s="3"/>
      <c r="E46">
        <f>IF( E44&gt;0,(FLOOR(E44,1)+D35),0)</f>
        <v>0</v>
      </c>
      <c r="G46" s="2"/>
      <c r="J46" s="3"/>
    </row>
    <row r="47" spans="1:12" hidden="1" x14ac:dyDescent="0.3">
      <c r="A47" s="4"/>
      <c r="B47" s="5" t="s">
        <v>38</v>
      </c>
      <c r="C47" s="5"/>
      <c r="D47" s="6"/>
      <c r="E47" s="4">
        <f>+E46*7+E45</f>
        <v>0</v>
      </c>
      <c r="F47" s="6"/>
      <c r="G47" s="4"/>
      <c r="H47" s="5"/>
      <c r="I47" s="5"/>
      <c r="J47" s="6"/>
    </row>
    <row r="48" spans="1:12" hidden="1" x14ac:dyDescent="0.3"/>
    <row r="49" spans="1:12" s="24" customFormat="1" x14ac:dyDescent="0.3">
      <c r="A49" s="57"/>
      <c r="B49" s="58"/>
      <c r="C49" s="58"/>
      <c r="D49" s="59"/>
      <c r="E49" s="58"/>
      <c r="F49" s="58"/>
      <c r="G49" s="58"/>
      <c r="H49" s="58"/>
      <c r="I49" s="58"/>
      <c r="J49" s="58"/>
      <c r="K49" s="58" t="s">
        <v>39</v>
      </c>
      <c r="L49" s="59"/>
    </row>
    <row r="50" spans="1:12" s="24" customFormat="1" x14ac:dyDescent="0.3">
      <c r="A50" s="60"/>
      <c r="B50" s="61"/>
      <c r="C50" s="61"/>
      <c r="D50" s="62"/>
      <c r="E50" s="61"/>
      <c r="F50" s="61"/>
      <c r="G50" s="61"/>
      <c r="H50" s="61"/>
      <c r="I50" s="61"/>
      <c r="J50" s="61"/>
      <c r="K50" s="61"/>
      <c r="L50" s="62"/>
    </row>
    <row r="51" spans="1:12" s="24" customFormat="1" x14ac:dyDescent="0.3">
      <c r="A51" s="60"/>
      <c r="B51" s="61"/>
      <c r="C51" s="61"/>
      <c r="D51" s="62"/>
      <c r="E51" s="61"/>
      <c r="F51" s="61"/>
      <c r="G51" s="61"/>
      <c r="H51" s="61"/>
      <c r="I51" s="61"/>
      <c r="J51" s="61"/>
      <c r="K51" s="61"/>
      <c r="L51" s="62"/>
    </row>
    <row r="52" spans="1:12" s="24" customFormat="1" x14ac:dyDescent="0.3">
      <c r="A52" s="63" t="s">
        <v>40</v>
      </c>
      <c r="B52" s="64"/>
      <c r="C52" s="64"/>
      <c r="D52" s="65"/>
      <c r="E52" s="64"/>
      <c r="F52" s="64"/>
      <c r="G52" s="64" t="s">
        <v>41</v>
      </c>
      <c r="H52" s="64"/>
      <c r="I52" s="64"/>
      <c r="J52" s="64"/>
      <c r="K52" s="64"/>
      <c r="L52" s="65"/>
    </row>
  </sheetData>
  <mergeCells count="14">
    <mergeCell ref="K6:L6"/>
    <mergeCell ref="G7:H7"/>
    <mergeCell ref="A11:B11"/>
    <mergeCell ref="A13:B13"/>
    <mergeCell ref="A15:B15"/>
    <mergeCell ref="A37:C37"/>
    <mergeCell ref="A35:C35"/>
    <mergeCell ref="H1:J1"/>
    <mergeCell ref="H2:J2"/>
    <mergeCell ref="H3:J3"/>
    <mergeCell ref="B1:D1"/>
    <mergeCell ref="B2:D2"/>
    <mergeCell ref="B3:D3"/>
    <mergeCell ref="G35:H35"/>
  </mergeCell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B8AEFBA-ABFD-43BD-B7FF-8C6810267D18}">
          <x14:formula1>
            <xm:f>'Ark1'!$A$2:$A$4</xm:f>
          </x14:formula1>
          <xm:sqref>D20 D19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CAFA8-9F18-48BB-B9FA-084DD09CD57B}">
  <dimension ref="A1:M54"/>
  <sheetViews>
    <sheetView workbookViewId="0">
      <selection activeCell="I22" sqref="I22"/>
    </sheetView>
  </sheetViews>
  <sheetFormatPr defaultColWidth="15.44140625" defaultRowHeight="14.4" x14ac:dyDescent="0.3"/>
  <cols>
    <col min="3" max="3" width="24.44140625" customWidth="1"/>
    <col min="4" max="4" width="20.6640625" bestFit="1" customWidth="1"/>
    <col min="5" max="6" width="15.44140625" hidden="1" customWidth="1"/>
  </cols>
  <sheetData>
    <row r="1" spans="1:12" x14ac:dyDescent="0.3">
      <c r="A1" s="66" t="s">
        <v>0</v>
      </c>
      <c r="B1" s="84"/>
      <c r="C1" s="84"/>
      <c r="D1" s="84"/>
      <c r="E1" s="24"/>
      <c r="F1" s="24"/>
      <c r="G1" s="66" t="s">
        <v>1</v>
      </c>
      <c r="H1" s="84"/>
      <c r="I1" s="84"/>
      <c r="J1" s="84"/>
      <c r="K1" s="67"/>
      <c r="L1" s="34"/>
    </row>
    <row r="2" spans="1:12" x14ac:dyDescent="0.3">
      <c r="A2" s="66" t="s">
        <v>2</v>
      </c>
      <c r="B2" s="84"/>
      <c r="C2" s="84"/>
      <c r="D2" s="84"/>
      <c r="E2" s="24"/>
      <c r="F2" s="24"/>
      <c r="G2" s="66" t="s">
        <v>3</v>
      </c>
      <c r="H2" s="84"/>
      <c r="I2" s="84"/>
      <c r="J2" s="84"/>
      <c r="K2" s="22"/>
      <c r="L2" s="26"/>
    </row>
    <row r="3" spans="1:12" x14ac:dyDescent="0.3">
      <c r="A3" s="66" t="s">
        <v>4</v>
      </c>
      <c r="B3" s="84"/>
      <c r="C3" s="84"/>
      <c r="D3" s="84"/>
      <c r="E3" s="24"/>
      <c r="F3" s="24"/>
      <c r="G3" s="66" t="s">
        <v>5</v>
      </c>
      <c r="H3" s="85"/>
      <c r="I3" s="84"/>
      <c r="J3" s="84"/>
      <c r="K3" s="35"/>
      <c r="L3" s="33"/>
    </row>
    <row r="4" spans="1:12" hidden="1" x14ac:dyDescent="0.3">
      <c r="A4" s="68"/>
      <c r="B4" s="24"/>
      <c r="C4" s="24"/>
      <c r="D4" s="69"/>
      <c r="E4" s="24"/>
      <c r="F4" s="24"/>
      <c r="G4" s="24"/>
      <c r="H4" s="24"/>
      <c r="I4" s="24"/>
      <c r="J4" s="24"/>
      <c r="K4" s="24"/>
      <c r="L4" s="24"/>
    </row>
    <row r="5" spans="1:12" hidden="1" x14ac:dyDescent="0.3">
      <c r="A5" s="70"/>
      <c r="B5" s="71"/>
      <c r="C5" s="71"/>
      <c r="D5" s="69"/>
      <c r="E5" s="24"/>
      <c r="F5" s="24"/>
      <c r="G5" s="24"/>
      <c r="H5" s="24"/>
      <c r="I5" s="24"/>
      <c r="J5" s="24"/>
      <c r="K5" s="24"/>
      <c r="L5" s="24"/>
    </row>
    <row r="6" spans="1:12" x14ac:dyDescent="0.3">
      <c r="A6" s="72" t="s">
        <v>6</v>
      </c>
      <c r="B6" s="73">
        <v>45103</v>
      </c>
      <c r="C6" s="74"/>
      <c r="D6" s="75"/>
      <c r="E6" s="76"/>
      <c r="F6" s="76"/>
      <c r="G6" s="77"/>
      <c r="H6" s="74"/>
      <c r="I6" s="74"/>
      <c r="J6" s="75"/>
      <c r="K6" s="88" t="s">
        <v>7</v>
      </c>
      <c r="L6" s="88"/>
    </row>
    <row r="7" spans="1:12" x14ac:dyDescent="0.3">
      <c r="A7" s="78"/>
      <c r="B7" s="17"/>
      <c r="C7" s="17"/>
      <c r="D7" s="13"/>
      <c r="E7" s="1"/>
      <c r="F7" s="1"/>
      <c r="G7" s="89" t="s">
        <v>8</v>
      </c>
      <c r="H7" s="90"/>
      <c r="I7" s="10"/>
      <c r="J7" s="32"/>
      <c r="K7" s="53"/>
      <c r="L7" s="54"/>
    </row>
    <row r="8" spans="1:12" x14ac:dyDescent="0.3">
      <c r="A8" s="29"/>
      <c r="B8" s="10"/>
      <c r="C8" s="10"/>
      <c r="D8" s="13"/>
      <c r="E8" t="s">
        <v>9</v>
      </c>
      <c r="G8" s="36" t="s">
        <v>10</v>
      </c>
      <c r="H8" s="37" t="s">
        <v>11</v>
      </c>
      <c r="I8" s="10"/>
      <c r="J8" s="32"/>
      <c r="K8" s="27"/>
      <c r="L8" s="28"/>
    </row>
    <row r="9" spans="1:12" x14ac:dyDescent="0.3">
      <c r="A9" s="29"/>
      <c r="B9" s="10"/>
      <c r="C9" s="10"/>
      <c r="D9" s="13"/>
      <c r="G9" s="38">
        <f>+B6+1</f>
        <v>45104</v>
      </c>
      <c r="H9" s="39">
        <f>+F19</f>
        <v>45320</v>
      </c>
      <c r="I9" s="40" t="s">
        <v>12</v>
      </c>
      <c r="J9" s="32"/>
      <c r="K9" s="27"/>
      <c r="L9" s="28"/>
    </row>
    <row r="10" spans="1:12" x14ac:dyDescent="0.3">
      <c r="A10" s="29"/>
      <c r="B10" s="10"/>
      <c r="C10" s="10"/>
      <c r="D10" s="14" t="s">
        <v>13</v>
      </c>
      <c r="G10" s="30"/>
      <c r="H10" s="16"/>
      <c r="I10" s="31"/>
      <c r="J10" s="32"/>
      <c r="K10" s="27"/>
      <c r="L10" s="28"/>
    </row>
    <row r="11" spans="1:12" x14ac:dyDescent="0.3">
      <c r="A11" s="91" t="s">
        <v>14</v>
      </c>
      <c r="B11" s="92"/>
      <c r="C11" s="10"/>
      <c r="D11" s="50">
        <v>2</v>
      </c>
      <c r="E11">
        <f>+D11*7</f>
        <v>14</v>
      </c>
      <c r="F11" s="7">
        <f>+G9+E11-1</f>
        <v>45117</v>
      </c>
      <c r="G11" s="41">
        <f>+B6+1</f>
        <v>45104</v>
      </c>
      <c r="H11" s="42">
        <f>+F11</f>
        <v>45117</v>
      </c>
      <c r="I11" s="40" t="s">
        <v>15</v>
      </c>
      <c r="J11" s="32"/>
      <c r="K11" s="27"/>
      <c r="L11" s="28"/>
    </row>
    <row r="12" spans="1:12" x14ac:dyDescent="0.3">
      <c r="A12" s="29"/>
      <c r="B12" s="10"/>
      <c r="C12" s="10"/>
      <c r="D12" s="23"/>
      <c r="E12" s="24"/>
      <c r="F12" s="25"/>
      <c r="G12" s="30"/>
      <c r="H12" s="16"/>
      <c r="I12" s="31"/>
      <c r="J12" s="32"/>
      <c r="K12" s="27"/>
      <c r="L12" s="28"/>
    </row>
    <row r="13" spans="1:12" x14ac:dyDescent="0.3">
      <c r="A13" s="91" t="s">
        <v>17</v>
      </c>
      <c r="B13" s="92"/>
      <c r="C13" s="10"/>
      <c r="D13" s="50">
        <v>9</v>
      </c>
      <c r="E13">
        <f>D13*7</f>
        <v>63</v>
      </c>
      <c r="F13" s="7">
        <f>IF(D13&gt;0, F11+E13,H11)</f>
        <v>45180</v>
      </c>
      <c r="G13" s="41">
        <f>IF(D13&gt;0,H11+1," ")</f>
        <v>45118</v>
      </c>
      <c r="H13" s="42">
        <f>+F13</f>
        <v>45180</v>
      </c>
      <c r="I13" s="40" t="s">
        <v>15</v>
      </c>
      <c r="J13" s="32"/>
      <c r="K13" s="27"/>
      <c r="L13" s="28"/>
    </row>
    <row r="14" spans="1:12" x14ac:dyDescent="0.3">
      <c r="A14" s="29"/>
      <c r="B14" s="10"/>
      <c r="C14" s="10"/>
      <c r="D14" s="14"/>
      <c r="F14" s="7"/>
      <c r="G14" s="30"/>
      <c r="H14" s="16"/>
      <c r="I14" s="31"/>
      <c r="J14" s="32"/>
      <c r="K14" s="27"/>
      <c r="L14" s="28"/>
    </row>
    <row r="15" spans="1:12" x14ac:dyDescent="0.3">
      <c r="A15" s="91" t="s">
        <v>42</v>
      </c>
      <c r="B15" s="92"/>
      <c r="C15" s="10"/>
      <c r="D15" s="50">
        <v>13</v>
      </c>
      <c r="E15">
        <f>+D15*7</f>
        <v>91</v>
      </c>
      <c r="F15" s="7">
        <f>F13+E15</f>
        <v>45271</v>
      </c>
      <c r="G15" s="41">
        <f>IF(D15&gt;0,H13+1," ")</f>
        <v>45181</v>
      </c>
      <c r="H15" s="42">
        <f>+IF(F15&gt;F13,F15," ")</f>
        <v>45271</v>
      </c>
      <c r="I15" s="40" t="s">
        <v>15</v>
      </c>
      <c r="J15" s="32"/>
      <c r="K15" s="27"/>
      <c r="L15" s="28"/>
    </row>
    <row r="16" spans="1:12" x14ac:dyDescent="0.3">
      <c r="A16" s="29"/>
      <c r="B16" s="10"/>
      <c r="C16" s="10"/>
      <c r="D16" s="14"/>
      <c r="F16" s="7"/>
      <c r="G16" s="30"/>
      <c r="H16" s="16"/>
      <c r="I16" s="31"/>
      <c r="J16" s="32"/>
      <c r="K16" s="27"/>
      <c r="L16" s="28"/>
    </row>
    <row r="17" spans="1:13" x14ac:dyDescent="0.3">
      <c r="A17" s="79" t="s">
        <v>43</v>
      </c>
      <c r="B17" s="10"/>
      <c r="C17" s="10"/>
      <c r="D17" s="50">
        <v>5</v>
      </c>
      <c r="E17">
        <f>+D17*7</f>
        <v>35</v>
      </c>
      <c r="F17" s="7">
        <f>F15+E17</f>
        <v>45306</v>
      </c>
      <c r="G17" s="41">
        <f>IF(D17&gt;0,F15+1," ")</f>
        <v>45272</v>
      </c>
      <c r="H17" s="42">
        <f>+IF(F17&gt;F15,F17," ")</f>
        <v>45306</v>
      </c>
      <c r="I17" s="40" t="s">
        <v>15</v>
      </c>
      <c r="J17" s="32"/>
      <c r="K17" s="27"/>
      <c r="L17" s="28"/>
    </row>
    <row r="18" spans="1:13" x14ac:dyDescent="0.3">
      <c r="A18" s="29"/>
      <c r="B18" s="10"/>
      <c r="C18" s="10"/>
      <c r="D18" s="14"/>
      <c r="F18" s="7"/>
      <c r="G18" s="30"/>
      <c r="H18" s="16"/>
      <c r="I18" s="31"/>
      <c r="J18" s="32"/>
      <c r="K18" s="27"/>
      <c r="L18" s="28"/>
    </row>
    <row r="19" spans="1:13" x14ac:dyDescent="0.3">
      <c r="A19" s="29" t="s">
        <v>19</v>
      </c>
      <c r="B19" s="10"/>
      <c r="C19" s="10"/>
      <c r="D19" s="50">
        <v>2</v>
      </c>
      <c r="E19">
        <f>D19*7</f>
        <v>14</v>
      </c>
      <c r="F19" s="7">
        <f>F17+E19</f>
        <v>45320</v>
      </c>
      <c r="G19" s="41">
        <f>IF(D19&gt;0,F17+1," ")</f>
        <v>45307</v>
      </c>
      <c r="H19" s="42">
        <f>+IF(F19&gt;F17,F19," ")</f>
        <v>45320</v>
      </c>
      <c r="I19" s="40" t="str">
        <f xml:space="preserve"> +IF(D19&gt;0, "med løn"," ")</f>
        <v>med løn</v>
      </c>
      <c r="J19" s="32"/>
      <c r="K19" s="27"/>
      <c r="L19" s="28"/>
    </row>
    <row r="20" spans="1:13" x14ac:dyDescent="0.3">
      <c r="A20" s="29"/>
      <c r="B20" s="10"/>
      <c r="C20" s="10"/>
      <c r="D20" s="14"/>
      <c r="F20" s="7"/>
      <c r="G20" s="30"/>
      <c r="H20" s="16"/>
      <c r="I20" s="40"/>
      <c r="J20" s="32"/>
      <c r="K20" s="27"/>
      <c r="L20" s="28"/>
    </row>
    <row r="21" spans="1:13" x14ac:dyDescent="0.3">
      <c r="A21" s="29" t="s">
        <v>20</v>
      </c>
      <c r="B21" s="10"/>
      <c r="C21" s="10"/>
      <c r="D21" s="50">
        <v>0</v>
      </c>
      <c r="E21">
        <f>D21*7</f>
        <v>0</v>
      </c>
      <c r="F21" s="7" t="str">
        <f>IF(E21=0,"",F19+E21)</f>
        <v/>
      </c>
      <c r="G21" s="41" t="str">
        <f>IF(D21&gt;0,F19+1," ")</f>
        <v xml:space="preserve"> </v>
      </c>
      <c r="H21" s="42" t="str">
        <f>+IF(F21&gt;F19,F21," ")</f>
        <v/>
      </c>
      <c r="I21" s="40" t="s">
        <v>20</v>
      </c>
      <c r="J21" s="32"/>
      <c r="K21" s="27"/>
      <c r="L21" s="28"/>
      <c r="M21" s="21"/>
    </row>
    <row r="22" spans="1:13" x14ac:dyDescent="0.3">
      <c r="A22" s="29"/>
      <c r="B22" s="10"/>
      <c r="C22" s="10"/>
      <c r="D22" s="23"/>
      <c r="E22" s="24"/>
      <c r="F22" s="25"/>
      <c r="G22" s="30"/>
      <c r="H22" s="16"/>
      <c r="I22" s="40"/>
      <c r="J22" s="32"/>
      <c r="K22" s="27"/>
      <c r="L22" s="28"/>
    </row>
    <row r="23" spans="1:13" x14ac:dyDescent="0.3">
      <c r="A23" s="29" t="s">
        <v>21</v>
      </c>
      <c r="B23" s="10"/>
      <c r="C23" s="10"/>
      <c r="D23" s="50">
        <v>0</v>
      </c>
      <c r="E23">
        <f>D23*7</f>
        <v>0</v>
      </c>
      <c r="F23" s="7" t="str">
        <f>IF(E23=0,"",$F$19+E23+E21)</f>
        <v/>
      </c>
      <c r="G23" s="41" t="str" cm="1">
        <f t="array" ref="G23">_xlfn.IFS(AND(E21=0,E23&gt;0),F19+1,E23=0," ",AND(E21&gt;0,E23&gt;0),F21+1)</f>
        <v xml:space="preserve"> </v>
      </c>
      <c r="H23" s="42" t="str" cm="1">
        <f t="array" ref="H23">+_xlfn.IFS(AND(F21="",F19&gt;0),F23,F23&gt;F21,F23,F21&gt;F23,"")</f>
        <v/>
      </c>
      <c r="I23" s="40" t="str">
        <f xml:space="preserve"> +IF(D23&gt;0, "tilbage på arbejde"," ")</f>
        <v xml:space="preserve"> </v>
      </c>
      <c r="J23" s="32"/>
      <c r="K23" s="27"/>
      <c r="L23" s="28"/>
    </row>
    <row r="24" spans="1:13" x14ac:dyDescent="0.3">
      <c r="A24" s="29"/>
      <c r="B24" s="10"/>
      <c r="C24" s="10"/>
      <c r="D24" s="14"/>
      <c r="F24" s="7"/>
      <c r="G24" s="30"/>
      <c r="H24" s="16"/>
      <c r="I24" s="40"/>
      <c r="J24" s="32"/>
      <c r="K24" s="27"/>
      <c r="L24" s="28"/>
    </row>
    <row r="25" spans="1:13" x14ac:dyDescent="0.3">
      <c r="A25" s="29" t="s">
        <v>22</v>
      </c>
      <c r="B25" s="10"/>
      <c r="C25" s="10"/>
      <c r="D25" s="50">
        <v>7</v>
      </c>
      <c r="E25">
        <f>D25*7</f>
        <v>49</v>
      </c>
      <c r="F25" s="7">
        <f>IF(E25=0,"",$F$19+E25+E23+E21)</f>
        <v>45369</v>
      </c>
      <c r="G25" s="21" cm="1">
        <f t="array" ref="G25">_xlfn.IFS(D23&gt;0,F23+1,D21&gt;0,F21+1,D19&gt;0,F19+1)</f>
        <v>45321</v>
      </c>
      <c r="H25" s="42">
        <f>+IF(F25&gt;F19,F25," ")</f>
        <v>45369</v>
      </c>
      <c r="I25" s="40" t="str">
        <f xml:space="preserve"> +IF(D25&gt;0,"orlov uden løn"," ")</f>
        <v>orlov uden løn</v>
      </c>
      <c r="J25" s="32"/>
      <c r="K25" s="27"/>
      <c r="L25" s="28"/>
    </row>
    <row r="26" spans="1:13" x14ac:dyDescent="0.3">
      <c r="A26" s="29"/>
      <c r="B26" s="10"/>
      <c r="C26" s="10"/>
      <c r="D26" s="14"/>
      <c r="F26" s="7"/>
      <c r="G26" s="30"/>
      <c r="H26" s="16"/>
      <c r="I26" s="31"/>
      <c r="J26" s="32"/>
      <c r="K26" s="27"/>
      <c r="L26" s="28"/>
    </row>
    <row r="27" spans="1:13" x14ac:dyDescent="0.3">
      <c r="A27" s="29" t="s">
        <v>23</v>
      </c>
      <c r="B27" s="10"/>
      <c r="C27" s="10"/>
      <c r="D27" s="50"/>
      <c r="F27" s="7"/>
      <c r="G27" s="30"/>
      <c r="H27" s="16"/>
      <c r="I27" s="31"/>
      <c r="J27" s="32"/>
      <c r="K27" s="27"/>
      <c r="L27" s="28"/>
    </row>
    <row r="28" spans="1:13" x14ac:dyDescent="0.3">
      <c r="A28" s="49"/>
      <c r="B28" s="12"/>
      <c r="C28" s="12"/>
      <c r="D28" s="15"/>
      <c r="E28" s="5"/>
      <c r="F28" s="8"/>
      <c r="G28" s="43"/>
      <c r="H28" s="44"/>
      <c r="I28" s="45"/>
      <c r="J28" s="11"/>
      <c r="K28" s="27"/>
      <c r="L28" s="28"/>
    </row>
    <row r="29" spans="1:13" x14ac:dyDescent="0.3">
      <c r="A29" s="78"/>
      <c r="B29" s="17"/>
      <c r="C29" s="17"/>
      <c r="D29" s="18"/>
      <c r="E29" s="17"/>
      <c r="F29" s="19"/>
      <c r="G29" s="46"/>
      <c r="H29" s="19"/>
      <c r="I29" s="47"/>
      <c r="J29" s="48"/>
      <c r="K29" s="27"/>
      <c r="L29" s="28"/>
    </row>
    <row r="30" spans="1:13" x14ac:dyDescent="0.3">
      <c r="A30" s="29" t="s">
        <v>24</v>
      </c>
      <c r="B30" s="10"/>
      <c r="C30" s="10"/>
      <c r="D30" s="50"/>
      <c r="E30">
        <f>+D30*7</f>
        <v>0</v>
      </c>
      <c r="F30" s="7">
        <f>F25+E30</f>
        <v>45369</v>
      </c>
      <c r="G30" s="41" t="str">
        <f>IF(D30&gt;0,F25+1," ")</f>
        <v xml:space="preserve"> </v>
      </c>
      <c r="H30" s="42" t="str">
        <f>+IF(F30&gt;F25,F30," ")</f>
        <v xml:space="preserve"> </v>
      </c>
      <c r="I30" s="31" t="str">
        <f xml:space="preserve"> +IF(D30&gt;0, "Ferie"," ")</f>
        <v xml:space="preserve"> </v>
      </c>
      <c r="J30" s="32"/>
      <c r="K30" s="27"/>
      <c r="L30" s="28"/>
    </row>
    <row r="31" spans="1:13" x14ac:dyDescent="0.3">
      <c r="A31" s="29"/>
      <c r="B31" s="10"/>
      <c r="C31" s="10"/>
      <c r="D31" s="14"/>
      <c r="E31" s="10"/>
      <c r="F31" s="16"/>
      <c r="G31" s="30"/>
      <c r="H31" s="16"/>
      <c r="I31" s="31"/>
      <c r="J31" s="32"/>
      <c r="K31" s="27"/>
      <c r="L31" s="28"/>
    </row>
    <row r="32" spans="1:13" x14ac:dyDescent="0.3">
      <c r="A32" s="29" t="s">
        <v>25</v>
      </c>
      <c r="B32" s="10"/>
      <c r="C32" s="10"/>
      <c r="D32" s="50"/>
      <c r="E32">
        <f>+D32*7</f>
        <v>0</v>
      </c>
      <c r="F32" s="7"/>
      <c r="G32" s="30"/>
      <c r="H32" s="16"/>
      <c r="I32" s="31"/>
      <c r="J32" s="32"/>
      <c r="K32" s="27"/>
      <c r="L32" s="28"/>
    </row>
    <row r="33" spans="1:12" x14ac:dyDescent="0.3">
      <c r="A33" s="49"/>
      <c r="B33" s="12"/>
      <c r="C33" s="12"/>
      <c r="D33" s="15"/>
      <c r="E33" s="12"/>
      <c r="F33" s="12"/>
      <c r="G33" s="43"/>
      <c r="H33" s="44"/>
      <c r="I33" s="45"/>
      <c r="J33" s="11"/>
      <c r="K33" s="27"/>
      <c r="L33" s="28"/>
    </row>
    <row r="34" spans="1:12" x14ac:dyDescent="0.3">
      <c r="A34" s="29"/>
      <c r="B34" s="10"/>
      <c r="C34" s="10"/>
      <c r="D34" s="51"/>
      <c r="E34" s="10"/>
      <c r="F34" s="10" t="s">
        <v>26</v>
      </c>
      <c r="G34" s="30"/>
      <c r="H34" s="16"/>
      <c r="I34" s="31"/>
      <c r="J34" s="32"/>
      <c r="K34" s="27"/>
      <c r="L34" s="28"/>
    </row>
    <row r="35" spans="1:12" ht="35.25" customHeight="1" x14ac:dyDescent="0.3">
      <c r="A35" s="82" t="s">
        <v>27</v>
      </c>
      <c r="B35" s="83"/>
      <c r="C35" s="83"/>
      <c r="D35" s="52"/>
      <c r="E35">
        <f>D35*7</f>
        <v>0</v>
      </c>
      <c r="F35">
        <f>E35*(37/7)</f>
        <v>0</v>
      </c>
      <c r="G35" s="86" t="s">
        <v>28</v>
      </c>
      <c r="H35" s="87"/>
      <c r="I35" s="31"/>
      <c r="J35" s="32"/>
      <c r="K35" s="27"/>
      <c r="L35" s="28"/>
    </row>
    <row r="36" spans="1:12" x14ac:dyDescent="0.3">
      <c r="A36" s="29"/>
      <c r="B36" s="10"/>
      <c r="C36" s="10"/>
      <c r="D36" s="20"/>
      <c r="E36" t="s">
        <v>29</v>
      </c>
      <c r="G36" s="36" t="s">
        <v>10</v>
      </c>
      <c r="H36" s="37" t="s">
        <v>11</v>
      </c>
      <c r="I36" s="31"/>
      <c r="J36" s="32"/>
      <c r="K36" s="27"/>
      <c r="L36" s="28"/>
    </row>
    <row r="37" spans="1:12" ht="30.75" customHeight="1" x14ac:dyDescent="0.3">
      <c r="A37" s="80" t="s">
        <v>30</v>
      </c>
      <c r="B37" s="81"/>
      <c r="C37" s="81"/>
      <c r="D37" s="52"/>
      <c r="E37" t="s">
        <v>31</v>
      </c>
      <c r="G37" s="41" t="str">
        <f>IF(D37= "JA",IF(D40&gt;D42,IF(D35&gt;0, MAX(H9:H30)+1," ")," ")," ")</f>
        <v xml:space="preserve"> </v>
      </c>
      <c r="H37" s="42" t="str">
        <f>IF( D37="Ja",IF(D40&gt;D42,IF(D35 &gt; 0,G37+(E42*7)-1," ")," ")," ")</f>
        <v xml:space="preserve"> </v>
      </c>
      <c r="I37" s="31" t="str">
        <f xml:space="preserve"> +IF(D37="Ja",IF(D40&gt;D42,IF(D35&gt;0, "Orlov med nedsat tid"," "), " ")," ")</f>
        <v xml:space="preserve"> </v>
      </c>
      <c r="J37" s="32"/>
      <c r="K37" s="27"/>
      <c r="L37" s="28"/>
    </row>
    <row r="38" spans="1:12" x14ac:dyDescent="0.3">
      <c r="A38" s="29"/>
      <c r="B38" s="10"/>
      <c r="C38" s="10"/>
      <c r="D38" s="20"/>
      <c r="E38" s="10"/>
      <c r="F38" s="10"/>
      <c r="G38" s="29"/>
      <c r="H38" s="10"/>
      <c r="I38" s="10"/>
      <c r="J38" s="32"/>
      <c r="K38" s="27"/>
      <c r="L38" s="28"/>
    </row>
    <row r="39" spans="1:12" x14ac:dyDescent="0.3">
      <c r="A39" s="29"/>
      <c r="B39" s="10"/>
      <c r="C39" s="10"/>
      <c r="D39" s="20"/>
      <c r="E39" s="10"/>
      <c r="F39" s="10"/>
      <c r="G39" s="29" t="str">
        <f>IF(D39="ja",IF(D40&gt;D42,IF(D35&gt;0, MAX(H9:H30)+1," ")," ")," ")</f>
        <v xml:space="preserve"> </v>
      </c>
      <c r="H39" s="10" t="str">
        <f>IF(D39="Ja",IF(D40&gt;D42,IF(D35&gt;0,G39+E47-1," ")," ")," ")</f>
        <v xml:space="preserve"> </v>
      </c>
      <c r="I39" s="10" t="str">
        <f xml:space="preserve"> +IF(D39="Ja",IF(D40&gt;D42,IF(D35&gt;0, "Forlænget orlov med nedsat tid"," "), " ")," ")</f>
        <v xml:space="preserve"> </v>
      </c>
      <c r="J39" s="32"/>
      <c r="K39" s="27"/>
      <c r="L39" s="28"/>
    </row>
    <row r="40" spans="1:12" x14ac:dyDescent="0.3">
      <c r="A40" s="29" t="s">
        <v>32</v>
      </c>
      <c r="B40" s="10"/>
      <c r="C40" s="10"/>
      <c r="D40" s="52"/>
      <c r="G40" s="29"/>
      <c r="H40" s="10"/>
      <c r="I40" s="10"/>
      <c r="J40" s="32"/>
      <c r="K40" s="27"/>
      <c r="L40" s="28"/>
    </row>
    <row r="41" spans="1:12" x14ac:dyDescent="0.3">
      <c r="A41" s="29"/>
      <c r="B41" s="10"/>
      <c r="C41" s="10"/>
      <c r="D41" s="20"/>
      <c r="E41" s="10" t="s">
        <v>33</v>
      </c>
      <c r="F41" s="10"/>
      <c r="G41" s="29"/>
      <c r="H41" s="10"/>
      <c r="I41" s="10"/>
      <c r="J41" s="32"/>
      <c r="K41" s="27"/>
      <c r="L41" s="28"/>
    </row>
    <row r="42" spans="1:12" x14ac:dyDescent="0.3">
      <c r="A42" s="29" t="s">
        <v>34</v>
      </c>
      <c r="B42" s="10"/>
      <c r="C42" s="10"/>
      <c r="D42" s="52"/>
      <c r="E42" s="9" t="e">
        <f>F35/(D40-D42)</f>
        <v>#DIV/0!</v>
      </c>
      <c r="G42" s="29"/>
      <c r="H42" s="10"/>
      <c r="I42" s="10"/>
      <c r="J42" s="32"/>
      <c r="K42" s="27"/>
      <c r="L42" s="28"/>
    </row>
    <row r="43" spans="1:12" x14ac:dyDescent="0.3">
      <c r="A43" s="49"/>
      <c r="B43" s="12"/>
      <c r="C43" s="12"/>
      <c r="D43" s="11"/>
      <c r="E43" s="12"/>
      <c r="F43" s="12"/>
      <c r="G43" s="49"/>
      <c r="H43" s="12"/>
      <c r="I43" s="12"/>
      <c r="J43" s="11"/>
      <c r="K43" s="55"/>
      <c r="L43" s="56"/>
    </row>
    <row r="44" spans="1:12" hidden="1" x14ac:dyDescent="0.3">
      <c r="A44" s="2"/>
      <c r="B44" t="s">
        <v>35</v>
      </c>
      <c r="D44" s="3"/>
      <c r="E44">
        <f>+IF((D40-D42)&gt;0, (D42*D35)/(D40-D42),-D35)</f>
        <v>0</v>
      </c>
      <c r="G44" s="2"/>
      <c r="J44" s="3"/>
    </row>
    <row r="45" spans="1:12" hidden="1" x14ac:dyDescent="0.3">
      <c r="A45" s="2"/>
      <c r="B45" t="s">
        <v>36</v>
      </c>
      <c r="D45" s="3"/>
      <c r="E45">
        <f>+IF(E44&gt; 0,ROUND((E44-FLOOR(E44,1))/0.15,0),0)</f>
        <v>0</v>
      </c>
      <c r="G45" s="2"/>
      <c r="J45" s="3"/>
    </row>
    <row r="46" spans="1:12" hidden="1" x14ac:dyDescent="0.3">
      <c r="A46" s="2"/>
      <c r="B46" t="s">
        <v>37</v>
      </c>
      <c r="D46" s="3"/>
      <c r="E46">
        <f>IF( E44&gt;0,(FLOOR(E44,1)+D35),0)</f>
        <v>0</v>
      </c>
      <c r="G46" s="2"/>
      <c r="J46" s="3"/>
    </row>
    <row r="47" spans="1:12" hidden="1" x14ac:dyDescent="0.3">
      <c r="A47" s="4"/>
      <c r="B47" s="5" t="s">
        <v>38</v>
      </c>
      <c r="C47" s="5"/>
      <c r="D47" s="6"/>
      <c r="E47" s="4">
        <f>+E46*7+E45</f>
        <v>0</v>
      </c>
      <c r="F47" s="6"/>
      <c r="G47" s="4"/>
      <c r="H47" s="5"/>
      <c r="I47" s="5"/>
      <c r="J47" s="6"/>
    </row>
    <row r="48" spans="1:12" hidden="1" x14ac:dyDescent="0.3"/>
    <row r="49" spans="1:12" s="24" customFormat="1" x14ac:dyDescent="0.3">
      <c r="A49" s="57"/>
      <c r="B49" s="58"/>
      <c r="C49" s="58"/>
      <c r="D49" s="59"/>
      <c r="E49" s="58"/>
      <c r="F49" s="58"/>
      <c r="G49" s="58"/>
      <c r="H49" s="58"/>
      <c r="I49" s="58"/>
      <c r="J49" s="58"/>
      <c r="K49" s="58" t="s">
        <v>39</v>
      </c>
      <c r="L49" s="59"/>
    </row>
    <row r="50" spans="1:12" s="24" customFormat="1" x14ac:dyDescent="0.3">
      <c r="A50" s="60"/>
      <c r="B50" s="61"/>
      <c r="C50" s="61"/>
      <c r="D50" s="62"/>
      <c r="E50" s="61"/>
      <c r="F50" s="61"/>
      <c r="G50" s="61"/>
      <c r="H50" s="61"/>
      <c r="I50" s="61"/>
      <c r="J50" s="61"/>
      <c r="K50" s="61"/>
      <c r="L50" s="62"/>
    </row>
    <row r="51" spans="1:12" s="24" customFormat="1" x14ac:dyDescent="0.3">
      <c r="A51" s="60"/>
      <c r="B51" s="61"/>
      <c r="C51" s="61"/>
      <c r="D51" s="62"/>
      <c r="E51" s="61"/>
      <c r="F51" s="61"/>
      <c r="G51" s="61"/>
      <c r="H51" s="61"/>
      <c r="I51" s="61"/>
      <c r="J51" s="61"/>
      <c r="K51" s="61"/>
      <c r="L51" s="62"/>
    </row>
    <row r="52" spans="1:12" s="24" customFormat="1" x14ac:dyDescent="0.3">
      <c r="A52" s="63" t="s">
        <v>40</v>
      </c>
      <c r="B52" s="64"/>
      <c r="C52" s="64"/>
      <c r="D52" s="65"/>
      <c r="E52" s="64"/>
      <c r="F52" s="64"/>
      <c r="G52" s="64" t="s">
        <v>41</v>
      </c>
      <c r="H52" s="64"/>
      <c r="I52" s="64"/>
      <c r="J52" s="64"/>
      <c r="K52" s="64"/>
      <c r="L52" s="65"/>
    </row>
    <row r="54" spans="1:12" ht="5.25" customHeight="1" x14ac:dyDescent="0.3"/>
  </sheetData>
  <mergeCells count="14">
    <mergeCell ref="A37:C37"/>
    <mergeCell ref="K6:L6"/>
    <mergeCell ref="G7:H7"/>
    <mergeCell ref="A11:B11"/>
    <mergeCell ref="A13:B13"/>
    <mergeCell ref="A15:B15"/>
    <mergeCell ref="A35:C35"/>
    <mergeCell ref="G35:H35"/>
    <mergeCell ref="B1:D1"/>
    <mergeCell ref="H1:J1"/>
    <mergeCell ref="B2:D2"/>
    <mergeCell ref="H2:J2"/>
    <mergeCell ref="B3:D3"/>
    <mergeCell ref="H3:J3"/>
  </mergeCell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D30B330-0F71-412E-8B3B-5ADEF6ADDA12}">
          <x14:formula1>
            <xm:f>'Ark1'!$B$2:$B$24</xm:f>
          </x14:formula1>
          <xm:sqref>D25</xm:sqref>
        </x14:dataValidation>
        <x14:dataValidation type="list" allowBlank="1" showInputMessage="1" showErrorMessage="1" xr:uid="{736E93E1-80BE-42B3-8247-B50F22827E34}">
          <x14:formula1>
            <xm:f>'Ark1'!$A$2:$A$4</xm:f>
          </x14:formula1>
          <xm:sqref>D19:D20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36A72-B94F-4A0B-A6F5-83B23164CD78}">
  <dimension ref="A2:A4"/>
  <sheetViews>
    <sheetView workbookViewId="0">
      <selection activeCell="B2" sqref="B2:B24"/>
    </sheetView>
  </sheetViews>
  <sheetFormatPr defaultRowHeight="14.4" x14ac:dyDescent="0.3"/>
  <sheetData>
    <row r="2" spans="1:1" x14ac:dyDescent="0.3">
      <c r="A2">
        <v>0</v>
      </c>
    </row>
    <row r="3" spans="1:1" x14ac:dyDescent="0.3">
      <c r="A3">
        <v>1</v>
      </c>
    </row>
    <row r="4" spans="1:1" x14ac:dyDescent="0.3">
      <c r="A4">
        <v>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6463A5C115AA9498FB0ACF2FBA84736" ma:contentTypeVersion="16" ma:contentTypeDescription="Opret et nyt dokument." ma:contentTypeScope="" ma:versionID="e5329171c43b7169bbc40101c94f0875">
  <xsd:schema xmlns:xsd="http://www.w3.org/2001/XMLSchema" xmlns:xs="http://www.w3.org/2001/XMLSchema" xmlns:p="http://schemas.microsoft.com/office/2006/metadata/properties" xmlns:ns2="4e8e0ec1-f440-462c-a1d0-102b14a1fec2" xmlns:ns3="1b316a93-5ef6-4c25-bc6b-228d62c17660" targetNamespace="http://schemas.microsoft.com/office/2006/metadata/properties" ma:root="true" ma:fieldsID="bacb1f4eeadb68fbf880b227ff9fce15" ns2:_="" ns3:_="">
    <xsd:import namespace="4e8e0ec1-f440-462c-a1d0-102b14a1fec2"/>
    <xsd:import namespace="1b316a93-5ef6-4c25-bc6b-228d62c1766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8e0ec1-f440-462c-a1d0-102b14a1fe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e08658e3-25d0-4fb7-83f6-9b3a1dc7ded5"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b316a93-5ef6-4c25-bc6b-228d62c17660" elementFormDefault="qualified">
    <xsd:import namespace="http://schemas.microsoft.com/office/2006/documentManagement/types"/>
    <xsd:import namespace="http://schemas.microsoft.com/office/infopath/2007/PartnerControls"/>
    <xsd:element name="SharedWithUsers" ma:index="16"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2311c6d8-f2ea-42e1-9fbb-20f2ed43e46b}" ma:internalName="TaxCatchAll" ma:showField="CatchAllData" ma:web="1b316a93-5ef6-4c25-bc6b-228d62c176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e8e0ec1-f440-462c-a1d0-102b14a1fec2">
      <Terms xmlns="http://schemas.microsoft.com/office/infopath/2007/PartnerControls"/>
    </lcf76f155ced4ddcb4097134ff3c332f>
    <TaxCatchAll xmlns="1b316a93-5ef6-4c25-bc6b-228d62c17660" xsi:nil="true"/>
  </documentManagement>
</p:properties>
</file>

<file path=customXml/itemProps1.xml><?xml version="1.0" encoding="utf-8"?>
<ds:datastoreItem xmlns:ds="http://schemas.openxmlformats.org/officeDocument/2006/customXml" ds:itemID="{298851EC-6296-4302-B308-5D6B3FCDC0D5}">
  <ds:schemaRefs>
    <ds:schemaRef ds:uri="http://schemas.microsoft.com/sharepoint/v3/contenttype/forms"/>
  </ds:schemaRefs>
</ds:datastoreItem>
</file>

<file path=customXml/itemProps2.xml><?xml version="1.0" encoding="utf-8"?>
<ds:datastoreItem xmlns:ds="http://schemas.openxmlformats.org/officeDocument/2006/customXml" ds:itemID="{A496D53D-E8E2-400E-B259-D7E746980B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8e0ec1-f440-462c-a1d0-102b14a1fec2"/>
    <ds:schemaRef ds:uri="1b316a93-5ef6-4c25-bc6b-228d62c176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8F616F-C1F1-4A83-A6B3-75EA7D674AC5}">
  <ds:schemaRefs>
    <ds:schemaRef ds:uri="http://schemas.microsoft.com/office/2006/metadata/properties"/>
    <ds:schemaRef ds:uri="http://schemas.microsoft.com/office/infopath/2007/PartnerControls"/>
    <ds:schemaRef ds:uri="4e8e0ec1-f440-462c-a1d0-102b14a1fec2"/>
    <ds:schemaRef ds:uri="1b316a93-5ef6-4c25-bc6b-228d62c1766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3</vt:i4>
      </vt:variant>
    </vt:vector>
  </HeadingPairs>
  <TitlesOfParts>
    <vt:vector size="3" baseType="lpstr">
      <vt:lpstr>Mor</vt:lpstr>
      <vt:lpstr>Far.medmor</vt:lpstr>
      <vt:lpstr>Ark1</vt:lpstr>
    </vt:vector>
  </TitlesOfParts>
  <Manager/>
  <Company>Haderslev Kommune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Andreas Hartmann Nielsen</dc:creator>
  <cp:keywords/>
  <dc:description/>
  <cp:lastModifiedBy>Louise F. Todsen</cp:lastModifiedBy>
  <cp:revision/>
  <dcterms:created xsi:type="dcterms:W3CDTF">2022-10-21T07:16:57Z</dcterms:created>
  <dcterms:modified xsi:type="dcterms:W3CDTF">2025-10-17T11:30:49Z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0x01010066463A5C115AA9498FB0ACF2FBA84736</vt:lpwstr>
  </property>
  <property fmtid="{D5CDD505-2E9C-101B-9397-08002B2CF9AE}" pid="3" name="MediaServiceImageTags">
    <vt:lpwstr/>
  </property>
</Properties>
</file>